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heme/themeOverride1.xml" ContentType="application/vnd.openxmlformats-officedocument.themeOverrid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heme/themeOverride2.xml" ContentType="application/vnd.openxmlformats-officedocument.themeOverrid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3.xml" ContentType="application/vnd.openxmlformats-officedocument.themeOverrid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theme/themeOverride4.xml" ContentType="application/vnd.openxmlformats-officedocument.themeOverrid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theme/themeOverride5.xml" ContentType="application/vnd.openxmlformats-officedocument.themeOverrid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theme/themeOverride6.xml" ContentType="application/vnd.openxmlformats-officedocument.themeOverride+xml"/>
  <Override PartName="/xl/drawings/drawing6.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theme/themeOverride7.xml" ContentType="application/vnd.openxmlformats-officedocument.themeOverride+xml"/>
  <Override PartName="/xl/drawings/drawing7.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heme/themeOverride8.xml" ContentType="application/vnd.openxmlformats-officedocument.themeOverride+xml"/>
  <Override PartName="/xl/drawings/drawing8.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theme/themeOverride9.xml" ContentType="application/vnd.openxmlformats-officedocument.themeOverride+xml"/>
  <Override PartName="/xl/drawings/drawing9.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theme/themeOverride10.xml" ContentType="application/vnd.openxmlformats-officedocument.themeOverrid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mc:AlternateContent xmlns:mc="http://schemas.openxmlformats.org/markup-compatibility/2006">
    <mc:Choice Requires="x15">
      <x15ac:absPath xmlns:x15ac="http://schemas.microsoft.com/office/spreadsheetml/2010/11/ac" url="C:\Users\AliceRoberts\Documents\"/>
    </mc:Choice>
  </mc:AlternateContent>
  <xr:revisionPtr revIDLastSave="0" documentId="8_{3F0B3F10-B99B-4726-9A21-B1F1B8008B2F}" xr6:coauthVersionLast="43" xr6:coauthVersionMax="43" xr10:uidLastSave="{00000000-0000-0000-0000-000000000000}"/>
  <bookViews>
    <workbookView xWindow="-120" yWindow="-120" windowWidth="29040" windowHeight="15840" tabRatio="711" xr2:uid="{00000000-000D-0000-FFFF-FFFF00000000}"/>
  </bookViews>
  <sheets>
    <sheet name="Summary" sheetId="12" r:id="rId1"/>
    <sheet name="1. Modeshare" sheetId="2" r:id="rId2"/>
    <sheet name="2. ActiveTravel" sheetId="4" r:id="rId3"/>
    <sheet name="3. Casualties" sheetId="5" r:id="rId4"/>
    <sheet name="4. CarsPerHousehold" sheetId="6" r:id="rId5"/>
    <sheet name="5.Low Traffic Neighbourhoods" sheetId="3" r:id="rId6"/>
    <sheet name="6. 20mph" sheetId="7" r:id="rId7"/>
    <sheet name="7. Controlled Parking" sheetId="8" r:id="rId8"/>
    <sheet name="8. Protected Cycle Track" sheetId="9"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5" i="9" l="1"/>
  <c r="H6" i="9"/>
  <c r="H7" i="9"/>
  <c r="H8" i="9"/>
  <c r="H9" i="9"/>
  <c r="H10" i="9"/>
  <c r="H11" i="9"/>
  <c r="H12" i="9"/>
  <c r="H13" i="9"/>
  <c r="H14" i="9"/>
  <c r="H15" i="9"/>
  <c r="H16" i="9"/>
  <c r="H17" i="9"/>
  <c r="H18" i="9"/>
  <c r="H19" i="9"/>
  <c r="H20" i="9"/>
  <c r="H21" i="9"/>
  <c r="H22" i="9"/>
  <c r="H23" i="9"/>
  <c r="H24" i="9"/>
  <c r="H25" i="9"/>
  <c r="H26" i="9"/>
  <c r="H27" i="9"/>
  <c r="H28" i="9"/>
  <c r="H29" i="9"/>
  <c r="H30" i="9"/>
  <c r="H31" i="9"/>
  <c r="H32" i="9"/>
  <c r="H33" i="9"/>
  <c r="H34" i="9"/>
  <c r="H35" i="9"/>
  <c r="H36" i="9"/>
  <c r="H37" i="9"/>
  <c r="K9" i="12"/>
  <c r="K10" i="12"/>
  <c r="K12" i="12"/>
  <c r="K13" i="12"/>
  <c r="K14" i="12"/>
  <c r="K15" i="12"/>
  <c r="K16" i="12"/>
  <c r="K20" i="12"/>
  <c r="K21" i="12"/>
  <c r="K22" i="12"/>
  <c r="K26" i="12"/>
  <c r="K27" i="12"/>
  <c r="K28" i="12"/>
  <c r="K32" i="12"/>
  <c r="K33" i="12"/>
  <c r="K34" i="12"/>
  <c r="K38" i="12"/>
  <c r="K39" i="12"/>
  <c r="K40" i="12"/>
  <c r="M6" i="8"/>
  <c r="M7" i="8"/>
  <c r="M8" i="8"/>
  <c r="K11" i="12" s="1"/>
  <c r="M9" i="8"/>
  <c r="M10" i="8"/>
  <c r="M11" i="8"/>
  <c r="M12" i="8"/>
  <c r="M13" i="8"/>
  <c r="M14" i="8"/>
  <c r="K17" i="12" s="1"/>
  <c r="M15" i="8"/>
  <c r="K18" i="12" s="1"/>
  <c r="M16" i="8"/>
  <c r="K19" i="12" s="1"/>
  <c r="M17" i="8"/>
  <c r="M18" i="8"/>
  <c r="M19" i="8"/>
  <c r="M20" i="8"/>
  <c r="K23" i="12" s="1"/>
  <c r="M21" i="8"/>
  <c r="K24" i="12" s="1"/>
  <c r="M22" i="8"/>
  <c r="K25" i="12" s="1"/>
  <c r="M23" i="8"/>
  <c r="M24" i="8"/>
  <c r="M25" i="8"/>
  <c r="M26" i="8"/>
  <c r="K29" i="12" s="1"/>
  <c r="M27" i="8"/>
  <c r="K30" i="12" s="1"/>
  <c r="M28" i="8"/>
  <c r="K31" i="12" s="1"/>
  <c r="M29" i="8"/>
  <c r="M30" i="8"/>
  <c r="M31" i="8"/>
  <c r="M32" i="8"/>
  <c r="K35" i="12" s="1"/>
  <c r="M33" i="8"/>
  <c r="K36" i="12" s="1"/>
  <c r="M34" i="8"/>
  <c r="K37" i="12" s="1"/>
  <c r="M35" i="8"/>
  <c r="M36" i="8"/>
  <c r="M37" i="8"/>
  <c r="M5" i="8"/>
  <c r="K8" i="12" s="1"/>
  <c r="H38" i="9" l="1"/>
  <c r="I8" i="12"/>
  <c r="AL11" i="12" l="1"/>
  <c r="AL10" i="12"/>
  <c r="AL9" i="12"/>
  <c r="AL8" i="12"/>
  <c r="AL7" i="12"/>
  <c r="AD9" i="12"/>
  <c r="AD10" i="12"/>
  <c r="AD11" i="12"/>
  <c r="AD12" i="12"/>
  <c r="AD13" i="12"/>
  <c r="AD14" i="12"/>
  <c r="AD15" i="12"/>
  <c r="AD16" i="12"/>
  <c r="AD17" i="12"/>
  <c r="AD18" i="12"/>
  <c r="AD19" i="12"/>
  <c r="AD20" i="12"/>
  <c r="AD21" i="12"/>
  <c r="AD22" i="12"/>
  <c r="AD23" i="12"/>
  <c r="AD24" i="12"/>
  <c r="AD25" i="12"/>
  <c r="AD26" i="12"/>
  <c r="AD27" i="12"/>
  <c r="AD28" i="12"/>
  <c r="AD29" i="12"/>
  <c r="AD30" i="12"/>
  <c r="AD31" i="12"/>
  <c r="AD32" i="12"/>
  <c r="AD33" i="12"/>
  <c r="AD34" i="12"/>
  <c r="AD35" i="12"/>
  <c r="AD36" i="12"/>
  <c r="AD37" i="12"/>
  <c r="AD38" i="12"/>
  <c r="AD39" i="12"/>
  <c r="AD40" i="12"/>
  <c r="AD8" i="12"/>
  <c r="N8" i="9" l="1"/>
  <c r="L11" i="12" s="1"/>
  <c r="N10" i="9"/>
  <c r="L13" i="12" s="1"/>
  <c r="N12" i="9"/>
  <c r="L15" i="12" s="1"/>
  <c r="N14" i="9"/>
  <c r="L17" i="12" s="1"/>
  <c r="N16" i="9"/>
  <c r="L19" i="12" s="1"/>
  <c r="N18" i="9"/>
  <c r="L21" i="12" s="1"/>
  <c r="N20" i="9"/>
  <c r="L23" i="12" s="1"/>
  <c r="N22" i="9"/>
  <c r="L25" i="12" s="1"/>
  <c r="N24" i="9"/>
  <c r="L27" i="12" s="1"/>
  <c r="N26" i="9"/>
  <c r="L29" i="12" s="1"/>
  <c r="N28" i="9"/>
  <c r="L31" i="12" s="1"/>
  <c r="N32" i="9"/>
  <c r="L35" i="12" s="1"/>
  <c r="N34" i="9"/>
  <c r="L37" i="12" s="1"/>
  <c r="N36" i="9"/>
  <c r="L39" i="12" s="1"/>
  <c r="N37" i="9"/>
  <c r="L40" i="12" s="1"/>
  <c r="G38" i="9"/>
  <c r="F38" i="9"/>
  <c r="E38" i="9"/>
  <c r="D38" i="9"/>
  <c r="C38" i="9"/>
  <c r="N35" i="9"/>
  <c r="L38" i="12" s="1"/>
  <c r="N33" i="9"/>
  <c r="L36" i="12" s="1"/>
  <c r="N31" i="9"/>
  <c r="L34" i="12" s="1"/>
  <c r="N30" i="9"/>
  <c r="L33" i="12" s="1"/>
  <c r="N29" i="9"/>
  <c r="L32" i="12" s="1"/>
  <c r="N27" i="9"/>
  <c r="L30" i="12" s="1"/>
  <c r="N25" i="9"/>
  <c r="L28" i="12" s="1"/>
  <c r="N23" i="9"/>
  <c r="L26" i="12" s="1"/>
  <c r="N21" i="9"/>
  <c r="L24" i="12" s="1"/>
  <c r="N19" i="9"/>
  <c r="L22" i="12" s="1"/>
  <c r="N17" i="9"/>
  <c r="L20" i="12" s="1"/>
  <c r="N15" i="9"/>
  <c r="L18" i="12" s="1"/>
  <c r="N13" i="9"/>
  <c r="L16" i="12" s="1"/>
  <c r="N11" i="9"/>
  <c r="L14" i="12" s="1"/>
  <c r="N9" i="9"/>
  <c r="L12" i="12" s="1"/>
  <c r="N7" i="9"/>
  <c r="L10" i="12" s="1"/>
  <c r="N5" i="9"/>
  <c r="L8" i="12" s="1"/>
  <c r="N6" i="9" l="1"/>
  <c r="L9" i="12" s="1"/>
  <c r="N38" i="9" l="1"/>
  <c r="L41" i="12" s="1"/>
  <c r="T6" i="6" l="1"/>
  <c r="P4" i="2"/>
  <c r="P9" i="2"/>
  <c r="P5" i="2"/>
  <c r="P10" i="2"/>
  <c r="P8" i="2"/>
  <c r="P7" i="2"/>
  <c r="P17" i="2"/>
  <c r="P13" i="2"/>
  <c r="P22" i="2"/>
  <c r="P18" i="2"/>
  <c r="P15" i="2"/>
  <c r="P12" i="2"/>
  <c r="P11" i="2"/>
  <c r="P20" i="2"/>
  <c r="P16" i="2"/>
  <c r="P23" i="2"/>
  <c r="P25" i="2"/>
  <c r="P14" i="2"/>
  <c r="P21" i="2"/>
  <c r="P26" i="2"/>
  <c r="P24" i="2"/>
  <c r="P19" i="2"/>
  <c r="P28" i="2"/>
  <c r="P29" i="2"/>
  <c r="P27" i="2"/>
  <c r="P31" i="2"/>
  <c r="P32" i="2"/>
  <c r="P30" i="2"/>
  <c r="P33" i="2"/>
  <c r="P35" i="2"/>
  <c r="P34" i="2"/>
  <c r="P36" i="2"/>
  <c r="P6" i="2"/>
  <c r="J41" i="12" l="1"/>
  <c r="J9" i="12"/>
  <c r="J10" i="12"/>
  <c r="J11" i="12"/>
  <c r="J12" i="12"/>
  <c r="J13" i="12"/>
  <c r="J14" i="12"/>
  <c r="J15" i="12"/>
  <c r="J16" i="12"/>
  <c r="J17" i="12"/>
  <c r="J18" i="12"/>
  <c r="J19" i="12"/>
  <c r="J20" i="12"/>
  <c r="J21" i="12"/>
  <c r="J22" i="12"/>
  <c r="J23" i="12"/>
  <c r="J24" i="12"/>
  <c r="J25" i="12"/>
  <c r="J26" i="12"/>
  <c r="J27" i="12"/>
  <c r="J28" i="12"/>
  <c r="J29" i="12"/>
  <c r="J30" i="12"/>
  <c r="J31" i="12"/>
  <c r="J32" i="12"/>
  <c r="J33" i="12"/>
  <c r="J34" i="12"/>
  <c r="J35" i="12"/>
  <c r="J36" i="12"/>
  <c r="J37" i="12"/>
  <c r="J38" i="12"/>
  <c r="J39" i="12"/>
  <c r="J40" i="12"/>
  <c r="J8" i="12"/>
  <c r="F9" i="12"/>
  <c r="F10" i="12"/>
  <c r="F11" i="12"/>
  <c r="F12" i="12"/>
  <c r="F13" i="12"/>
  <c r="F14" i="12"/>
  <c r="F15" i="12"/>
  <c r="F16" i="12"/>
  <c r="F17" i="12"/>
  <c r="F18" i="12"/>
  <c r="F19" i="12"/>
  <c r="F20" i="12"/>
  <c r="F21" i="12"/>
  <c r="F22" i="12"/>
  <c r="F23" i="12"/>
  <c r="F24" i="12"/>
  <c r="F25" i="12"/>
  <c r="F26" i="12"/>
  <c r="F27" i="12"/>
  <c r="F28" i="12"/>
  <c r="F29" i="12"/>
  <c r="F30" i="12"/>
  <c r="F31" i="12"/>
  <c r="F32" i="12"/>
  <c r="F33" i="12"/>
  <c r="F34" i="12"/>
  <c r="F35" i="12"/>
  <c r="F36" i="12"/>
  <c r="F37" i="12"/>
  <c r="F38" i="12"/>
  <c r="F39" i="12"/>
  <c r="F40" i="12"/>
  <c r="F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E35" i="12"/>
  <c r="E36" i="12"/>
  <c r="E37" i="12"/>
  <c r="E38" i="12"/>
  <c r="E39" i="12"/>
  <c r="E40" i="12"/>
  <c r="E8" i="12"/>
  <c r="F90" i="12" l="1"/>
  <c r="E90" i="12"/>
  <c r="J89" i="12"/>
  <c r="J90" i="12"/>
  <c r="K90" i="12"/>
  <c r="K89" i="12"/>
  <c r="F89" i="12"/>
  <c r="F91" i="12" s="1"/>
  <c r="E89" i="12"/>
  <c r="E39" i="4"/>
  <c r="C39" i="4"/>
  <c r="K91" i="12" l="1"/>
  <c r="K120" i="12"/>
  <c r="E91" i="12"/>
  <c r="E123" i="12" s="1"/>
  <c r="J91" i="12"/>
  <c r="J125" i="12" s="1"/>
  <c r="J96" i="12"/>
  <c r="K106" i="12"/>
  <c r="K99" i="12"/>
  <c r="K115" i="12"/>
  <c r="K113" i="12"/>
  <c r="K121" i="12"/>
  <c r="K117" i="12"/>
  <c r="K97" i="12"/>
  <c r="K101" i="12"/>
  <c r="K105" i="12"/>
  <c r="K109" i="12"/>
  <c r="K125" i="12"/>
  <c r="K110" i="12"/>
  <c r="K126" i="12"/>
  <c r="K103" i="12"/>
  <c r="K123" i="12"/>
  <c r="K108" i="12"/>
  <c r="K124" i="12"/>
  <c r="K102" i="12"/>
  <c r="K118" i="12"/>
  <c r="K127" i="12"/>
  <c r="K111" i="12"/>
  <c r="K100" i="12"/>
  <c r="K116" i="12"/>
  <c r="K122" i="12"/>
  <c r="K104" i="12"/>
  <c r="K98" i="12"/>
  <c r="K114" i="12"/>
  <c r="K119" i="12"/>
  <c r="K107" i="12"/>
  <c r="K96" i="12"/>
  <c r="K112" i="12"/>
  <c r="K95" i="12"/>
  <c r="F116" i="12"/>
  <c r="F100" i="12"/>
  <c r="F115" i="12"/>
  <c r="F127" i="12"/>
  <c r="F122" i="12"/>
  <c r="F106" i="12"/>
  <c r="F113" i="12"/>
  <c r="F97" i="12"/>
  <c r="F108" i="12"/>
  <c r="F103" i="12"/>
  <c r="F114" i="12"/>
  <c r="F121" i="12"/>
  <c r="F95" i="12"/>
  <c r="F104" i="12"/>
  <c r="F123" i="12"/>
  <c r="F126" i="12"/>
  <c r="F101" i="12"/>
  <c r="F112" i="12"/>
  <c r="F96" i="12"/>
  <c r="F107" i="12"/>
  <c r="F119" i="12"/>
  <c r="F118" i="12"/>
  <c r="F102" i="12"/>
  <c r="F125" i="12"/>
  <c r="F109" i="12"/>
  <c r="F124" i="12"/>
  <c r="F111" i="12"/>
  <c r="F98" i="12"/>
  <c r="F105" i="12"/>
  <c r="F120" i="12"/>
  <c r="F99" i="12"/>
  <c r="F110" i="12"/>
  <c r="F117" i="12"/>
  <c r="E104" i="12"/>
  <c r="E101" i="12"/>
  <c r="E111" i="12"/>
  <c r="E119" i="12"/>
  <c r="E121" i="12"/>
  <c r="E115" i="12" l="1"/>
  <c r="E118" i="12"/>
  <c r="E120" i="12"/>
  <c r="E109" i="12"/>
  <c r="E96" i="12"/>
  <c r="E114" i="12"/>
  <c r="E99" i="12"/>
  <c r="E116" i="12"/>
  <c r="E112" i="12"/>
  <c r="E98" i="12"/>
  <c r="E127" i="12"/>
  <c r="E126" i="12"/>
  <c r="E122" i="12"/>
  <c r="E95" i="12"/>
  <c r="E125" i="12"/>
  <c r="E117" i="12"/>
  <c r="E97" i="12"/>
  <c r="E105" i="12"/>
  <c r="E106" i="12"/>
  <c r="E100" i="12"/>
  <c r="E124" i="12"/>
  <c r="E107" i="12"/>
  <c r="E103" i="12"/>
  <c r="E113" i="12"/>
  <c r="E110" i="12"/>
  <c r="E108" i="12"/>
  <c r="E102" i="12"/>
  <c r="J121" i="12"/>
  <c r="J97" i="12"/>
  <c r="J100" i="12"/>
  <c r="J119" i="12"/>
  <c r="J116" i="12"/>
  <c r="J103" i="12"/>
  <c r="J122" i="12"/>
  <c r="J102" i="12"/>
  <c r="J104" i="12"/>
  <c r="J109" i="12"/>
  <c r="J115" i="12"/>
  <c r="J124" i="12"/>
  <c r="J114" i="12"/>
  <c r="J105" i="12"/>
  <c r="J117" i="12"/>
  <c r="J123" i="12"/>
  <c r="J95" i="12"/>
  <c r="J99" i="12"/>
  <c r="J108" i="12"/>
  <c r="J98" i="12"/>
  <c r="J127" i="12"/>
  <c r="J101" i="12"/>
  <c r="J107" i="12"/>
  <c r="J110" i="12"/>
  <c r="J112" i="12"/>
  <c r="J106" i="12"/>
  <c r="J111" i="12"/>
  <c r="J113" i="12"/>
  <c r="J118" i="12"/>
  <c r="J120" i="12"/>
  <c r="J126" i="12"/>
  <c r="G24" i="12"/>
  <c r="G33" i="12"/>
  <c r="G10" i="12"/>
  <c r="G15" i="12"/>
  <c r="G12" i="12"/>
  <c r="G36" i="12"/>
  <c r="G8" i="12"/>
  <c r="G9" i="12"/>
  <c r="G11" i="12"/>
  <c r="G18" i="12"/>
  <c r="G31" i="12"/>
  <c r="G17" i="12"/>
  <c r="G22" i="12"/>
  <c r="G16" i="12"/>
  <c r="G25" i="12"/>
  <c r="G30" i="12"/>
  <c r="G32" i="12"/>
  <c r="G28" i="12"/>
  <c r="G38" i="12"/>
  <c r="G21" i="12"/>
  <c r="G39" i="12"/>
  <c r="G34" i="12"/>
  <c r="G29" i="12"/>
  <c r="G35" i="12"/>
  <c r="G27" i="12"/>
  <c r="G37" i="12"/>
  <c r="G40" i="12"/>
  <c r="G20" i="12"/>
  <c r="G26" i="12"/>
  <c r="G19" i="12"/>
  <c r="G13" i="12"/>
  <c r="G14" i="12"/>
  <c r="G41" i="12"/>
  <c r="G23" i="12"/>
  <c r="G89" i="12" l="1"/>
  <c r="G90" i="12"/>
  <c r="I41" i="12"/>
  <c r="I24" i="12"/>
  <c r="I33" i="12"/>
  <c r="I10" i="12"/>
  <c r="I15" i="12"/>
  <c r="I12" i="12"/>
  <c r="I36" i="12"/>
  <c r="I9" i="12"/>
  <c r="I11" i="12"/>
  <c r="I18" i="12"/>
  <c r="I31" i="12"/>
  <c r="I17" i="12"/>
  <c r="I22" i="12"/>
  <c r="I16" i="12"/>
  <c r="I25" i="12"/>
  <c r="I30" i="12"/>
  <c r="I32" i="12"/>
  <c r="I28" i="12"/>
  <c r="I38" i="12"/>
  <c r="I21" i="12"/>
  <c r="I39" i="12"/>
  <c r="I34" i="12"/>
  <c r="I29" i="12"/>
  <c r="I35" i="12"/>
  <c r="I27" i="12"/>
  <c r="I37" i="12"/>
  <c r="I40" i="12"/>
  <c r="I20" i="12"/>
  <c r="I26" i="12"/>
  <c r="I19" i="12"/>
  <c r="I13" i="12"/>
  <c r="I14" i="12"/>
  <c r="I23" i="12"/>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B8" i="3"/>
  <c r="D8" i="3" s="1"/>
  <c r="B9" i="3"/>
  <c r="D9" i="3" s="1"/>
  <c r="B10" i="3"/>
  <c r="D10" i="3" s="1"/>
  <c r="B11" i="3"/>
  <c r="D11" i="3" s="1"/>
  <c r="B12" i="3"/>
  <c r="D12" i="3" s="1"/>
  <c r="B13" i="3"/>
  <c r="D13" i="3" s="1"/>
  <c r="B14" i="3"/>
  <c r="D14" i="3" s="1"/>
  <c r="B15" i="3"/>
  <c r="D15" i="3" s="1"/>
  <c r="B16" i="3"/>
  <c r="D16" i="3" s="1"/>
  <c r="B17" i="3"/>
  <c r="D17" i="3" s="1"/>
  <c r="B18" i="3"/>
  <c r="D18" i="3" s="1"/>
  <c r="B19" i="3"/>
  <c r="D19" i="3" s="1"/>
  <c r="B20" i="3"/>
  <c r="D20" i="3" s="1"/>
  <c r="B21" i="3"/>
  <c r="D21" i="3" s="1"/>
  <c r="B22" i="3"/>
  <c r="D22" i="3" s="1"/>
  <c r="B23" i="3"/>
  <c r="D23" i="3" s="1"/>
  <c r="B24" i="3"/>
  <c r="D24" i="3" s="1"/>
  <c r="B25" i="3"/>
  <c r="D25" i="3" s="1"/>
  <c r="B26" i="3"/>
  <c r="D26" i="3" s="1"/>
  <c r="B27" i="3"/>
  <c r="D27" i="3" s="1"/>
  <c r="B28" i="3"/>
  <c r="D28" i="3" s="1"/>
  <c r="B29" i="3"/>
  <c r="D29" i="3" s="1"/>
  <c r="B30" i="3"/>
  <c r="D30" i="3" s="1"/>
  <c r="B31" i="3"/>
  <c r="D31" i="3" s="1"/>
  <c r="B32" i="3"/>
  <c r="D32" i="3" s="1"/>
  <c r="B33" i="3"/>
  <c r="D33" i="3" s="1"/>
  <c r="B34" i="3"/>
  <c r="D34" i="3" s="1"/>
  <c r="B35" i="3"/>
  <c r="D35" i="3" s="1"/>
  <c r="B36" i="3"/>
  <c r="D36" i="3" s="1"/>
  <c r="B37" i="3"/>
  <c r="D37" i="3" s="1"/>
  <c r="B38" i="3"/>
  <c r="D38" i="3" s="1"/>
  <c r="B39" i="3"/>
  <c r="D39" i="3" s="1"/>
  <c r="B7" i="3"/>
  <c r="C7" i="3"/>
  <c r="G91" i="12" l="1"/>
  <c r="G95" i="12" s="1"/>
  <c r="D7" i="3"/>
  <c r="I89" i="12"/>
  <c r="I90" i="12"/>
  <c r="C40" i="3"/>
  <c r="G113" i="12" l="1"/>
  <c r="G98" i="12"/>
  <c r="G97" i="12"/>
  <c r="G124" i="12"/>
  <c r="G126" i="12"/>
  <c r="G123" i="12"/>
  <c r="G109" i="12"/>
  <c r="G122" i="12"/>
  <c r="G120" i="12"/>
  <c r="G104" i="12"/>
  <c r="G114" i="12"/>
  <c r="G119" i="12"/>
  <c r="G103" i="12"/>
  <c r="G116" i="12"/>
  <c r="G115" i="12"/>
  <c r="G99" i="12"/>
  <c r="G108" i="12"/>
  <c r="G107" i="12"/>
  <c r="G125" i="12"/>
  <c r="G121" i="12"/>
  <c r="G105" i="12"/>
  <c r="G110" i="12"/>
  <c r="G100" i="12"/>
  <c r="G106" i="12"/>
  <c r="G118" i="12"/>
  <c r="G117" i="12"/>
  <c r="G101" i="12"/>
  <c r="G102" i="12"/>
  <c r="G112" i="12"/>
  <c r="G96" i="12"/>
  <c r="G127" i="12"/>
  <c r="G111" i="12"/>
  <c r="I91" i="12"/>
  <c r="I127" i="12" s="1"/>
  <c r="F25" i="5"/>
  <c r="F34" i="5"/>
  <c r="F11" i="5"/>
  <c r="F16" i="5"/>
  <c r="F13" i="5"/>
  <c r="F37" i="5"/>
  <c r="F9" i="5"/>
  <c r="F10" i="5"/>
  <c r="F12" i="5"/>
  <c r="F19" i="5"/>
  <c r="F32" i="5"/>
  <c r="F18" i="5"/>
  <c r="F23" i="5"/>
  <c r="F17" i="5"/>
  <c r="F26" i="5"/>
  <c r="F31" i="5"/>
  <c r="F33" i="5"/>
  <c r="F29" i="5"/>
  <c r="F39" i="5"/>
  <c r="F22" i="5"/>
  <c r="F40" i="5"/>
  <c r="F35" i="5"/>
  <c r="F30" i="5"/>
  <c r="F36" i="5"/>
  <c r="F28" i="5"/>
  <c r="F38" i="5"/>
  <c r="F41" i="5"/>
  <c r="F21" i="5"/>
  <c r="F27" i="5"/>
  <c r="F20" i="5"/>
  <c r="F14" i="5"/>
  <c r="F15" i="5"/>
  <c r="F42" i="5"/>
  <c r="F24" i="5"/>
  <c r="X42" i="5"/>
  <c r="V42" i="5"/>
  <c r="Y10" i="5"/>
  <c r="Y11" i="5"/>
  <c r="Y12" i="5"/>
  <c r="Y13" i="5"/>
  <c r="Y14" i="5"/>
  <c r="Y15" i="5"/>
  <c r="Y16" i="5"/>
  <c r="Y17" i="5"/>
  <c r="Y18" i="5"/>
  <c r="Y19" i="5"/>
  <c r="Y20" i="5"/>
  <c r="Y21" i="5"/>
  <c r="Y22" i="5"/>
  <c r="Y23" i="5"/>
  <c r="Y24" i="5"/>
  <c r="Y25" i="5"/>
  <c r="Y26" i="5"/>
  <c r="Y27" i="5"/>
  <c r="Y28" i="5"/>
  <c r="Y29" i="5"/>
  <c r="Y30" i="5"/>
  <c r="Y31" i="5"/>
  <c r="Y32" i="5"/>
  <c r="Y33" i="5"/>
  <c r="Y34" i="5"/>
  <c r="Y35" i="5"/>
  <c r="Y36" i="5"/>
  <c r="Y37" i="5"/>
  <c r="Y38" i="5"/>
  <c r="Y39" i="5"/>
  <c r="Y40" i="5"/>
  <c r="Y41" i="5"/>
  <c r="Y9" i="5"/>
  <c r="E42" i="5"/>
  <c r="G42" i="5" l="1"/>
  <c r="I112" i="12"/>
  <c r="I124" i="12"/>
  <c r="I100" i="12"/>
  <c r="I121" i="12"/>
  <c r="I109" i="12"/>
  <c r="I114" i="12"/>
  <c r="I110" i="12"/>
  <c r="I96" i="12"/>
  <c r="I99" i="12"/>
  <c r="I120" i="12"/>
  <c r="I125" i="12"/>
  <c r="I108" i="12"/>
  <c r="I113" i="12"/>
  <c r="I102" i="12"/>
  <c r="I122" i="12"/>
  <c r="I105" i="12"/>
  <c r="I98" i="12"/>
  <c r="I126" i="12"/>
  <c r="I101" i="12"/>
  <c r="I116" i="12"/>
  <c r="I123" i="12"/>
  <c r="I111" i="12"/>
  <c r="I107" i="12"/>
  <c r="I118" i="12"/>
  <c r="I117" i="12"/>
  <c r="I95" i="12"/>
  <c r="I119" i="12"/>
  <c r="I106" i="12"/>
  <c r="I104" i="12"/>
  <c r="I115" i="12"/>
  <c r="I103" i="12"/>
  <c r="I97" i="12"/>
  <c r="Y42" i="5"/>
  <c r="D25" i="5" l="1"/>
  <c r="D34" i="5"/>
  <c r="D11" i="5"/>
  <c r="D16" i="5"/>
  <c r="D13" i="5"/>
  <c r="D37" i="5"/>
  <c r="D9" i="5"/>
  <c r="D10" i="5"/>
  <c r="D12" i="5"/>
  <c r="D19" i="5"/>
  <c r="D32" i="5"/>
  <c r="D18" i="5"/>
  <c r="D23" i="5"/>
  <c r="D17" i="5"/>
  <c r="D26" i="5"/>
  <c r="D31" i="5"/>
  <c r="D33" i="5"/>
  <c r="D29" i="5"/>
  <c r="D39" i="5"/>
  <c r="D22" i="5"/>
  <c r="D40" i="5"/>
  <c r="D35" i="5"/>
  <c r="D30" i="5"/>
  <c r="D36" i="5"/>
  <c r="D28" i="5"/>
  <c r="D38" i="5"/>
  <c r="D41" i="5"/>
  <c r="D21" i="5"/>
  <c r="D27" i="5"/>
  <c r="D20" i="5"/>
  <c r="D14" i="5"/>
  <c r="D15" i="5"/>
  <c r="D24" i="5"/>
  <c r="C25" i="5"/>
  <c r="C34" i="5"/>
  <c r="C11" i="5"/>
  <c r="C16" i="5"/>
  <c r="C13" i="5"/>
  <c r="C37" i="5"/>
  <c r="C9" i="5"/>
  <c r="C10" i="5"/>
  <c r="C12" i="5"/>
  <c r="C19" i="5"/>
  <c r="C32" i="5"/>
  <c r="C18" i="5"/>
  <c r="C23" i="5"/>
  <c r="C17" i="5"/>
  <c r="C26" i="5"/>
  <c r="C31" i="5"/>
  <c r="C33" i="5"/>
  <c r="C29" i="5"/>
  <c r="C39" i="5"/>
  <c r="C22" i="5"/>
  <c r="C40" i="5"/>
  <c r="C35" i="5"/>
  <c r="C30" i="5"/>
  <c r="C36" i="5"/>
  <c r="C28" i="5"/>
  <c r="C38" i="5"/>
  <c r="C41" i="5"/>
  <c r="C21" i="5"/>
  <c r="C27" i="5"/>
  <c r="C20" i="5"/>
  <c r="C14" i="5"/>
  <c r="C15" i="5"/>
  <c r="C24" i="5"/>
  <c r="E14" i="5" l="1"/>
  <c r="G14" i="5" s="1"/>
  <c r="E41" i="5"/>
  <c r="G41" i="5" s="1"/>
  <c r="E30" i="5"/>
  <c r="G30" i="5" s="1"/>
  <c r="E39" i="5"/>
  <c r="G39" i="5" s="1"/>
  <c r="E26" i="5"/>
  <c r="G26" i="5" s="1"/>
  <c r="E32" i="5"/>
  <c r="G32" i="5" s="1"/>
  <c r="E9" i="5"/>
  <c r="G9" i="5" s="1"/>
  <c r="E11" i="5"/>
  <c r="G11" i="5" s="1"/>
  <c r="E20" i="5"/>
  <c r="G20" i="5" s="1"/>
  <c r="E38" i="5"/>
  <c r="G38" i="5" s="1"/>
  <c r="E35" i="5"/>
  <c r="G35" i="5" s="1"/>
  <c r="E29" i="5"/>
  <c r="G29" i="5" s="1"/>
  <c r="E17" i="5"/>
  <c r="G17" i="5" s="1"/>
  <c r="E19" i="5"/>
  <c r="G19" i="5" s="1"/>
  <c r="E37" i="5"/>
  <c r="G37" i="5" s="1"/>
  <c r="E34" i="5"/>
  <c r="G34" i="5" s="1"/>
  <c r="E24" i="5"/>
  <c r="G24" i="5" s="1"/>
  <c r="E27" i="5"/>
  <c r="G27" i="5" s="1"/>
  <c r="E28" i="5"/>
  <c r="G28" i="5" s="1"/>
  <c r="E40" i="5"/>
  <c r="G40" i="5" s="1"/>
  <c r="E33" i="5"/>
  <c r="G33" i="5" s="1"/>
  <c r="E23" i="5"/>
  <c r="G23" i="5" s="1"/>
  <c r="E12" i="5"/>
  <c r="G12" i="5" s="1"/>
  <c r="E13" i="5"/>
  <c r="G13" i="5" s="1"/>
  <c r="E25" i="5"/>
  <c r="G25" i="5" s="1"/>
  <c r="B40" i="3"/>
  <c r="D40" i="3" s="1"/>
  <c r="E15" i="5"/>
  <c r="G15" i="5" s="1"/>
  <c r="E21" i="5"/>
  <c r="G21" i="5" s="1"/>
  <c r="E36" i="5"/>
  <c r="G36" i="5" s="1"/>
  <c r="E22" i="5"/>
  <c r="G22" i="5" s="1"/>
  <c r="E31" i="5"/>
  <c r="G31" i="5" s="1"/>
  <c r="E18" i="5"/>
  <c r="G18" i="5" s="1"/>
  <c r="E10" i="5"/>
  <c r="G10" i="5" s="1"/>
  <c r="E16" i="5"/>
  <c r="G16" i="5" s="1"/>
  <c r="E39" i="6" l="1"/>
  <c r="O39" i="6"/>
  <c r="T7" i="6"/>
  <c r="H19" i="12" s="1"/>
  <c r="T8" i="6"/>
  <c r="T9" i="6"/>
  <c r="T10" i="6"/>
  <c r="H32" i="12" s="1"/>
  <c r="T11" i="6"/>
  <c r="T12" i="6"/>
  <c r="H13" i="12" s="1"/>
  <c r="T13" i="6"/>
  <c r="T14" i="6"/>
  <c r="T15" i="6"/>
  <c r="H20" i="12" s="1"/>
  <c r="T16" i="6"/>
  <c r="T17" i="6"/>
  <c r="T18" i="6"/>
  <c r="T19" i="6"/>
  <c r="H18" i="12" s="1"/>
  <c r="T20" i="6"/>
  <c r="H38" i="12" s="1"/>
  <c r="T21" i="6"/>
  <c r="H11" i="12" s="1"/>
  <c r="T22" i="6"/>
  <c r="H8" i="12" s="1"/>
  <c r="T23" i="6"/>
  <c r="H14" i="12" s="1"/>
  <c r="T24" i="6"/>
  <c r="T25" i="6"/>
  <c r="H16" i="12" s="1"/>
  <c r="T26" i="6"/>
  <c r="H9" i="12" s="1"/>
  <c r="T27" i="6"/>
  <c r="H25" i="12" s="1"/>
  <c r="T28" i="6"/>
  <c r="H15" i="12" s="1"/>
  <c r="T29" i="6"/>
  <c r="T30" i="6"/>
  <c r="H31" i="12" s="1"/>
  <c r="T31" i="6"/>
  <c r="H28" i="12" s="1"/>
  <c r="T32" i="6"/>
  <c r="H22" i="12" s="1"/>
  <c r="T33" i="6"/>
  <c r="H34" i="12" s="1"/>
  <c r="T34" i="6"/>
  <c r="H36" i="12" s="1"/>
  <c r="T35" i="6"/>
  <c r="T36" i="6"/>
  <c r="H12" i="12" s="1"/>
  <c r="T37" i="6"/>
  <c r="H23" i="12" s="1"/>
  <c r="T38" i="6"/>
  <c r="H24" i="12" s="1"/>
  <c r="H30" i="12" l="1"/>
  <c r="H35" i="12"/>
  <c r="H21" i="12"/>
  <c r="H90" i="12" s="1"/>
  <c r="H26" i="12"/>
  <c r="H33" i="12"/>
  <c r="H27" i="12"/>
  <c r="H40" i="12"/>
  <c r="H10" i="12"/>
  <c r="H37" i="12"/>
  <c r="H17" i="12"/>
  <c r="H39" i="12"/>
  <c r="H29" i="12"/>
  <c r="L90" i="12"/>
  <c r="L89" i="12"/>
  <c r="L91" i="12" s="1"/>
  <c r="T39" i="6"/>
  <c r="H41" i="12" s="1"/>
  <c r="L53" i="12"/>
  <c r="H89" i="12" l="1"/>
  <c r="H97" i="12" s="1"/>
  <c r="L104" i="12"/>
  <c r="L115" i="12"/>
  <c r="L122" i="12"/>
  <c r="L120" i="12"/>
  <c r="L96" i="12"/>
  <c r="L126" i="12"/>
  <c r="L116" i="12"/>
  <c r="L118" i="12"/>
  <c r="L119" i="12"/>
  <c r="L125" i="12"/>
  <c r="L109" i="12"/>
  <c r="L112" i="12"/>
  <c r="L98" i="12"/>
  <c r="L99" i="12"/>
  <c r="L95" i="12"/>
  <c r="L106" i="12"/>
  <c r="L111" i="12"/>
  <c r="L124" i="12"/>
  <c r="L101" i="12"/>
  <c r="L121" i="12"/>
  <c r="L107" i="12"/>
  <c r="L103" i="12"/>
  <c r="L108" i="12"/>
  <c r="L105" i="12"/>
  <c r="L117" i="12"/>
  <c r="L123" i="12"/>
  <c r="L97" i="12"/>
  <c r="L110" i="12"/>
  <c r="L102" i="12"/>
  <c r="L113" i="12"/>
  <c r="L100" i="12"/>
  <c r="L114" i="12"/>
  <c r="L127" i="12"/>
  <c r="H91" i="12"/>
  <c r="H99" i="12" s="1"/>
  <c r="H108" i="12"/>
  <c r="H125" i="12"/>
  <c r="H101" i="12"/>
  <c r="L71" i="12"/>
  <c r="L73" i="12"/>
  <c r="L52" i="12"/>
  <c r="L58" i="12"/>
  <c r="L64" i="12"/>
  <c r="L51" i="12"/>
  <c r="L76" i="12"/>
  <c r="L82" i="12"/>
  <c r="L72" i="12"/>
  <c r="L78" i="12"/>
  <c r="L70" i="12"/>
  <c r="L60" i="12"/>
  <c r="L66" i="12"/>
  <c r="L56" i="12"/>
  <c r="L62" i="12"/>
  <c r="L55" i="12"/>
  <c r="L57" i="12"/>
  <c r="L50" i="12"/>
  <c r="L54" i="12"/>
  <c r="L79" i="12"/>
  <c r="L81" i="12"/>
  <c r="L75" i="12"/>
  <c r="L77" i="12"/>
  <c r="L68" i="12"/>
  <c r="L74" i="12"/>
  <c r="L80" i="12"/>
  <c r="L67" i="12"/>
  <c r="L69" i="12"/>
  <c r="L63" i="12"/>
  <c r="L65" i="12"/>
  <c r="L59" i="12"/>
  <c r="L61" i="12"/>
  <c r="F41" i="12"/>
  <c r="F69" i="12" s="1"/>
  <c r="H105" i="12" l="1"/>
  <c r="H127" i="12"/>
  <c r="H110" i="12"/>
  <c r="H116" i="12"/>
  <c r="H111" i="12"/>
  <c r="H113" i="12"/>
  <c r="H120" i="12"/>
  <c r="H115" i="12"/>
  <c r="H124" i="12"/>
  <c r="H112" i="12"/>
  <c r="H102" i="12"/>
  <c r="H100" i="12"/>
  <c r="H118" i="12"/>
  <c r="H96" i="12"/>
  <c r="H121" i="12"/>
  <c r="H103" i="12"/>
  <c r="H109" i="12"/>
  <c r="H107" i="12"/>
  <c r="H122" i="12"/>
  <c r="H126" i="12"/>
  <c r="H123" i="12"/>
  <c r="H104" i="12"/>
  <c r="H119" i="12"/>
  <c r="H114" i="12"/>
  <c r="H117" i="12"/>
  <c r="H106" i="12"/>
  <c r="H95" i="12"/>
  <c r="H98" i="12"/>
  <c r="F71" i="12"/>
  <c r="F64" i="12"/>
  <c r="F80" i="12"/>
  <c r="F59" i="12"/>
  <c r="F75" i="12"/>
  <c r="F52" i="12"/>
  <c r="F68" i="12"/>
  <c r="F65" i="12"/>
  <c r="F61" i="12"/>
  <c r="F55" i="12"/>
  <c r="F73" i="12"/>
  <c r="F57" i="12"/>
  <c r="F63" i="12"/>
  <c r="F56" i="12"/>
  <c r="F81" i="12"/>
  <c r="F74" i="12"/>
  <c r="F54" i="12"/>
  <c r="F58" i="12"/>
  <c r="F62" i="12"/>
  <c r="F66" i="12"/>
  <c r="F70" i="12"/>
  <c r="F78" i="12"/>
  <c r="F82" i="12"/>
  <c r="F79" i="12"/>
  <c r="F72" i="12"/>
  <c r="F51" i="12"/>
  <c r="F67" i="12"/>
  <c r="F50" i="12"/>
  <c r="F60" i="12"/>
  <c r="F76" i="12"/>
  <c r="F53" i="12"/>
  <c r="F77" i="12"/>
  <c r="J51" i="12"/>
  <c r="J52" i="12"/>
  <c r="J53" i="12"/>
  <c r="J54" i="12"/>
  <c r="J55" i="12"/>
  <c r="J56" i="12"/>
  <c r="J57" i="12"/>
  <c r="J58" i="12"/>
  <c r="J59" i="12"/>
  <c r="J60" i="12"/>
  <c r="J61" i="12"/>
  <c r="J62" i="12"/>
  <c r="J63" i="12"/>
  <c r="J64" i="12"/>
  <c r="J65" i="12"/>
  <c r="J66" i="12"/>
  <c r="J67" i="12"/>
  <c r="J68" i="12"/>
  <c r="J69" i="12"/>
  <c r="J70" i="12"/>
  <c r="J71" i="12"/>
  <c r="J72" i="12"/>
  <c r="J73" i="12"/>
  <c r="J74" i="12"/>
  <c r="J75" i="12"/>
  <c r="J76" i="12"/>
  <c r="J77" i="12"/>
  <c r="J78" i="12"/>
  <c r="J79" i="12"/>
  <c r="J80" i="12"/>
  <c r="J81" i="12"/>
  <c r="J82" i="12"/>
  <c r="J50" i="12"/>
  <c r="K73" i="12" l="1"/>
  <c r="K76" i="12"/>
  <c r="K60" i="12"/>
  <c r="K82" i="12"/>
  <c r="K78" i="12"/>
  <c r="K74" i="12"/>
  <c r="K70" i="12"/>
  <c r="K66" i="12"/>
  <c r="K58" i="12"/>
  <c r="K54" i="12"/>
  <c r="K81" i="12"/>
  <c r="K69" i="12"/>
  <c r="K53" i="12"/>
  <c r="K64" i="12"/>
  <c r="K79" i="12"/>
  <c r="K75" i="12"/>
  <c r="K80" i="12"/>
  <c r="K50" i="12"/>
  <c r="K62" i="12"/>
  <c r="K77" i="12"/>
  <c r="K65" i="12"/>
  <c r="K61" i="12"/>
  <c r="K57" i="12"/>
  <c r="K72" i="12"/>
  <c r="K68" i="12"/>
  <c r="K56" i="12"/>
  <c r="K52" i="12"/>
  <c r="K71" i="12"/>
  <c r="K67" i="12"/>
  <c r="K63" i="12"/>
  <c r="K59" i="12"/>
  <c r="K55" i="12"/>
  <c r="K51" i="12"/>
  <c r="E41" i="12"/>
  <c r="E72" i="12" s="1"/>
  <c r="G59" i="12"/>
  <c r="I52" i="12"/>
  <c r="G64" i="12" l="1"/>
  <c r="G69" i="12"/>
  <c r="G62" i="12"/>
  <c r="G54" i="12"/>
  <c r="H53" i="12"/>
  <c r="H57" i="12"/>
  <c r="H61" i="12"/>
  <c r="H65" i="12"/>
  <c r="H69" i="12"/>
  <c r="H73" i="12"/>
  <c r="H77" i="12"/>
  <c r="H81" i="12"/>
  <c r="H64" i="12"/>
  <c r="H54" i="12"/>
  <c r="H58" i="12"/>
  <c r="H62" i="12"/>
  <c r="H66" i="12"/>
  <c r="H70" i="12"/>
  <c r="H74" i="12"/>
  <c r="H78" i="12"/>
  <c r="H82" i="12"/>
  <c r="H76" i="12"/>
  <c r="H51" i="12"/>
  <c r="H55" i="12"/>
  <c r="H59" i="12"/>
  <c r="H63" i="12"/>
  <c r="H67" i="12"/>
  <c r="H71" i="12"/>
  <c r="H75" i="12"/>
  <c r="H79" i="12"/>
  <c r="H50" i="12"/>
  <c r="H52" i="12"/>
  <c r="H56" i="12"/>
  <c r="H60" i="12"/>
  <c r="H68" i="12"/>
  <c r="H72" i="12"/>
  <c r="H80" i="12"/>
  <c r="G53" i="12"/>
  <c r="G71" i="12"/>
  <c r="G80" i="12"/>
  <c r="G55" i="12"/>
  <c r="E65" i="12"/>
  <c r="E81" i="12"/>
  <c r="E63" i="12"/>
  <c r="E70" i="12"/>
  <c r="E60" i="12"/>
  <c r="E53" i="12"/>
  <c r="E69" i="12"/>
  <c r="E79" i="12"/>
  <c r="E82" i="12"/>
  <c r="E76" i="12"/>
  <c r="E57" i="12"/>
  <c r="E73" i="12"/>
  <c r="E67" i="12"/>
  <c r="E50" i="12"/>
  <c r="E61" i="12"/>
  <c r="E77" i="12"/>
  <c r="E55" i="12"/>
  <c r="E62" i="12"/>
  <c r="E66" i="12"/>
  <c r="E51" i="12"/>
  <c r="E56" i="12"/>
  <c r="E80" i="12"/>
  <c r="E54" i="12"/>
  <c r="E78" i="12"/>
  <c r="E75" i="12"/>
  <c r="E64" i="12"/>
  <c r="E71" i="12"/>
  <c r="E58" i="12"/>
  <c r="E74" i="12"/>
  <c r="E59" i="12"/>
  <c r="E52" i="12"/>
  <c r="E68" i="12"/>
  <c r="I73" i="12"/>
  <c r="I64" i="12"/>
  <c r="I54" i="12"/>
  <c r="I67" i="12"/>
  <c r="I53" i="12"/>
  <c r="G81" i="12"/>
  <c r="G76" i="12"/>
  <c r="G50" i="12"/>
  <c r="G51" i="12"/>
  <c r="I60" i="12"/>
  <c r="I57" i="12"/>
  <c r="G78" i="12"/>
  <c r="G77" i="12"/>
  <c r="G61" i="12"/>
  <c r="G66" i="12"/>
  <c r="G72" i="12"/>
  <c r="G56" i="12"/>
  <c r="G79" i="12"/>
  <c r="G63" i="12"/>
  <c r="I70" i="12"/>
  <c r="I51" i="12"/>
  <c r="I50" i="12"/>
  <c r="I72" i="12"/>
  <c r="G82" i="12"/>
  <c r="G65" i="12"/>
  <c r="G74" i="12"/>
  <c r="G60" i="12"/>
  <c r="G67" i="12"/>
  <c r="I68" i="12"/>
  <c r="I58" i="12"/>
  <c r="I71" i="12"/>
  <c r="I69" i="12"/>
  <c r="G70" i="12"/>
  <c r="G73" i="12"/>
  <c r="G57" i="12"/>
  <c r="G58" i="12"/>
  <c r="G68" i="12"/>
  <c r="G52" i="12"/>
  <c r="G75" i="12"/>
  <c r="I74" i="12"/>
  <c r="I55" i="12"/>
  <c r="I61" i="12"/>
  <c r="I77" i="12"/>
  <c r="I76" i="12"/>
  <c r="I62" i="12"/>
  <c r="I78" i="12"/>
  <c r="I59" i="12"/>
  <c r="I75" i="12"/>
  <c r="I80" i="12"/>
  <c r="I65" i="12"/>
  <c r="I81" i="12"/>
  <c r="I56" i="12"/>
  <c r="I66" i="12"/>
  <c r="I82" i="12"/>
  <c r="I63" i="12"/>
  <c r="I79" i="12"/>
  <c r="G15" i="2" l="1"/>
  <c r="C15" i="2" s="1"/>
  <c r="G9" i="2"/>
  <c r="C9" i="2" s="1"/>
  <c r="G22" i="2"/>
  <c r="C22" i="2" s="1"/>
  <c r="G36" i="2"/>
  <c r="C36" i="2" s="1"/>
  <c r="G16" i="2"/>
  <c r="C16" i="2" s="1"/>
  <c r="G33" i="2"/>
  <c r="C33" i="2" s="1"/>
  <c r="G25" i="2"/>
  <c r="C25" i="2" s="1"/>
  <c r="G31" i="2"/>
  <c r="C31" i="2" s="1"/>
  <c r="G23" i="2"/>
  <c r="C23" i="2" s="1"/>
  <c r="G17" i="2"/>
  <c r="C17" i="2" s="1"/>
  <c r="G28" i="2"/>
  <c r="C28" i="2" s="1"/>
  <c r="G35" i="2"/>
  <c r="C35" i="2" s="1"/>
  <c r="G26" i="2"/>
  <c r="C26" i="2" s="1"/>
  <c r="G7" i="2"/>
  <c r="C7" i="2" s="1"/>
  <c r="G34" i="2"/>
  <c r="C34" i="2" s="1"/>
  <c r="G12" i="2"/>
  <c r="C12" i="2" s="1"/>
  <c r="G30" i="2"/>
  <c r="C30" i="2" s="1"/>
  <c r="G14" i="2"/>
  <c r="C14" i="2" s="1"/>
  <c r="G4" i="2"/>
  <c r="C4" i="2" s="1"/>
  <c r="G21" i="2"/>
  <c r="C21" i="2" s="1"/>
  <c r="G27" i="2"/>
  <c r="C27" i="2" s="1"/>
  <c r="G24" i="2"/>
  <c r="C24" i="2" s="1"/>
  <c r="G5" i="2"/>
  <c r="C5" i="2" s="1"/>
  <c r="G13" i="2"/>
  <c r="C13" i="2" s="1"/>
  <c r="G18" i="2"/>
  <c r="C18" i="2" s="1"/>
  <c r="G11" i="2"/>
  <c r="C11" i="2" s="1"/>
  <c r="G29" i="2"/>
  <c r="C29" i="2" s="1"/>
  <c r="G8" i="2"/>
  <c r="C8" i="2" s="1"/>
  <c r="G32" i="2"/>
  <c r="C32" i="2" s="1"/>
  <c r="G19" i="2"/>
  <c r="C19" i="2" s="1"/>
  <c r="G6" i="2"/>
  <c r="C6" i="2" s="1"/>
  <c r="G20" i="2"/>
  <c r="C20" i="2" s="1"/>
  <c r="G10" i="2"/>
  <c r="C10" i="2" s="1"/>
  <c r="D24" i="12" l="1"/>
  <c r="D16" i="12"/>
  <c r="D35" i="12"/>
  <c r="D10" i="12"/>
  <c r="D33" i="12"/>
  <c r="D9" i="12"/>
  <c r="D8" i="12"/>
  <c r="C37" i="2"/>
  <c r="D38" i="12"/>
  <c r="D32" i="12"/>
  <c r="D29" i="12"/>
  <c r="D26" i="12"/>
  <c r="D12" i="12"/>
  <c r="D25" i="12"/>
  <c r="D40" i="12"/>
  <c r="D23" i="12"/>
  <c r="D15" i="12"/>
  <c r="D28" i="12"/>
  <c r="D18" i="12"/>
  <c r="D11" i="12"/>
  <c r="D21" i="12"/>
  <c r="D37" i="12"/>
  <c r="D13" i="12"/>
  <c r="D17" i="12"/>
  <c r="D39" i="12"/>
  <c r="D14" i="12"/>
  <c r="D36" i="12"/>
  <c r="D22" i="12"/>
  <c r="D31" i="12"/>
  <c r="D34" i="12"/>
  <c r="D30" i="12"/>
  <c r="D27" i="12"/>
  <c r="D20" i="12"/>
  <c r="D19" i="12"/>
  <c r="D90" i="12" l="1"/>
  <c r="D89" i="12"/>
  <c r="D91" i="12" s="1"/>
  <c r="D98" i="12" s="1"/>
  <c r="O98" i="12" s="1"/>
  <c r="Q98" i="12" s="1"/>
  <c r="D41" i="12"/>
  <c r="D79" i="12" s="1"/>
  <c r="O79" i="12" s="1"/>
  <c r="D58" i="12"/>
  <c r="O58" i="12" s="1"/>
  <c r="D52" i="12" l="1"/>
  <c r="O52" i="12" s="1"/>
  <c r="D80" i="12"/>
  <c r="O80" i="12" s="1"/>
  <c r="D69" i="12"/>
  <c r="O69" i="12" s="1"/>
  <c r="D76" i="12"/>
  <c r="O76" i="12" s="1"/>
  <c r="D55" i="12"/>
  <c r="O55" i="12" s="1"/>
  <c r="D65" i="12"/>
  <c r="O65" i="12" s="1"/>
  <c r="D64" i="12"/>
  <c r="O64" i="12" s="1"/>
  <c r="D54" i="12"/>
  <c r="O54" i="12" s="1"/>
  <c r="D68" i="12"/>
  <c r="O68" i="12" s="1"/>
  <c r="D70" i="12"/>
  <c r="O70" i="12" s="1"/>
  <c r="D60" i="12"/>
  <c r="O60" i="12" s="1"/>
  <c r="D67" i="12"/>
  <c r="O67" i="12" s="1"/>
  <c r="D82" i="12"/>
  <c r="O82" i="12" s="1"/>
  <c r="D66" i="12"/>
  <c r="O66" i="12" s="1"/>
  <c r="D73" i="12"/>
  <c r="O73" i="12" s="1"/>
  <c r="D74" i="12"/>
  <c r="O74" i="12" s="1"/>
  <c r="D75" i="12"/>
  <c r="O75" i="12" s="1"/>
  <c r="D50" i="12"/>
  <c r="O50" i="12" s="1"/>
  <c r="D61" i="12"/>
  <c r="O61" i="12" s="1"/>
  <c r="D56" i="12"/>
  <c r="O56" i="12" s="1"/>
  <c r="D81" i="12"/>
  <c r="O81" i="12" s="1"/>
  <c r="D62" i="12"/>
  <c r="O62" i="12" s="1"/>
  <c r="D63" i="12"/>
  <c r="O63" i="12" s="1"/>
  <c r="D71" i="12"/>
  <c r="O71" i="12" s="1"/>
  <c r="D72" i="12"/>
  <c r="O72" i="12" s="1"/>
  <c r="D57" i="12"/>
  <c r="O57" i="12" s="1"/>
  <c r="D77" i="12"/>
  <c r="O77" i="12" s="1"/>
  <c r="D51" i="12"/>
  <c r="O51" i="12" s="1"/>
  <c r="D53" i="12"/>
  <c r="O53" i="12" s="1"/>
  <c r="D59" i="12"/>
  <c r="O59" i="12" s="1"/>
  <c r="D78" i="12"/>
  <c r="O78" i="12" s="1"/>
  <c r="D97" i="12"/>
  <c r="D101" i="12"/>
  <c r="D96" i="12"/>
  <c r="O96" i="12" s="1"/>
  <c r="Q96" i="12" s="1"/>
  <c r="D102" i="12"/>
  <c r="O102" i="12" s="1"/>
  <c r="Q102" i="12" s="1"/>
  <c r="D105" i="12"/>
  <c r="O105" i="12" s="1"/>
  <c r="Q105" i="12" s="1"/>
  <c r="D110" i="12"/>
  <c r="O110" i="12" s="1"/>
  <c r="Q110" i="12" s="1"/>
  <c r="D109" i="12"/>
  <c r="O109" i="12" s="1"/>
  <c r="Q109" i="12" s="1"/>
  <c r="D121" i="12"/>
  <c r="O121" i="12" s="1"/>
  <c r="Q121" i="12" s="1"/>
  <c r="D123" i="12"/>
  <c r="D112" i="12"/>
  <c r="O112" i="12" s="1"/>
  <c r="Q112" i="12" s="1"/>
  <c r="D111" i="12"/>
  <c r="D99" i="12"/>
  <c r="O99" i="12" s="1"/>
  <c r="Q99" i="12" s="1"/>
  <c r="D126" i="12"/>
  <c r="D108" i="12"/>
  <c r="O108" i="12" s="1"/>
  <c r="Q108" i="12" s="1"/>
  <c r="D127" i="12"/>
  <c r="O127" i="12" s="1"/>
  <c r="Q127" i="12" s="1"/>
  <c r="D100" i="12"/>
  <c r="O100" i="12" s="1"/>
  <c r="Q100" i="12" s="1"/>
  <c r="D103" i="12"/>
  <c r="O103" i="12" s="1"/>
  <c r="Q103" i="12" s="1"/>
  <c r="D104" i="12"/>
  <c r="O104" i="12" s="1"/>
  <c r="Q104" i="12" s="1"/>
  <c r="D122" i="12"/>
  <c r="O122" i="12" s="1"/>
  <c r="Q122" i="12" s="1"/>
  <c r="D120" i="12"/>
  <c r="O120" i="12" s="1"/>
  <c r="Q120" i="12" s="1"/>
  <c r="D116" i="12"/>
  <c r="O116" i="12" s="1"/>
  <c r="Q116" i="12" s="1"/>
  <c r="D115" i="12"/>
  <c r="O115" i="12" s="1"/>
  <c r="Q115" i="12" s="1"/>
  <c r="D118" i="12"/>
  <c r="O118" i="12" s="1"/>
  <c r="Q118" i="12" s="1"/>
  <c r="D124" i="12"/>
  <c r="O124" i="12" s="1"/>
  <c r="Q124" i="12" s="1"/>
  <c r="D107" i="12"/>
  <c r="D119" i="12"/>
  <c r="D114" i="12"/>
  <c r="O114" i="12" s="1"/>
  <c r="Q114" i="12" s="1"/>
  <c r="D113" i="12"/>
  <c r="O113" i="12" s="1"/>
  <c r="Q113" i="12" s="1"/>
  <c r="D106" i="12"/>
  <c r="O106" i="12" s="1"/>
  <c r="Q106" i="12" s="1"/>
  <c r="D125" i="12"/>
  <c r="O125" i="12" s="1"/>
  <c r="Q125" i="12" s="1"/>
  <c r="D117" i="12"/>
  <c r="O117" i="12" s="1"/>
  <c r="Q117" i="12" s="1"/>
  <c r="O101" i="12"/>
  <c r="Q101" i="12" s="1"/>
  <c r="O107" i="12"/>
  <c r="Q107" i="12" s="1"/>
  <c r="O126" i="12"/>
  <c r="Q126" i="12" s="1"/>
  <c r="O111" i="12"/>
  <c r="Q111" i="12" s="1"/>
  <c r="O123" i="12"/>
  <c r="Q123" i="12" s="1"/>
  <c r="O119" i="12"/>
  <c r="Q119" i="12" s="1"/>
  <c r="D95" i="12"/>
  <c r="O95" i="12" s="1"/>
  <c r="Q95" i="12" s="1"/>
  <c r="O97" i="12"/>
  <c r="Q97" i="12" s="1"/>
</calcChain>
</file>

<file path=xl/sharedStrings.xml><?xml version="1.0" encoding="utf-8"?>
<sst xmlns="http://schemas.openxmlformats.org/spreadsheetml/2006/main" count="1975" uniqueCount="324">
  <si>
    <t>Public transport</t>
  </si>
  <si>
    <t>Walk</t>
  </si>
  <si>
    <t>Cycle</t>
  </si>
  <si>
    <t>City of London</t>
  </si>
  <si>
    <t>Camden</t>
  </si>
  <si>
    <t>Hackney</t>
  </si>
  <si>
    <t>Westminster</t>
  </si>
  <si>
    <t>Tower Hamlets</t>
  </si>
  <si>
    <t>Hammersmith &amp; Fulham</t>
  </si>
  <si>
    <t>Islington</t>
  </si>
  <si>
    <t>Haringey</t>
  </si>
  <si>
    <t>Southwark</t>
  </si>
  <si>
    <t>Lambeth</t>
  </si>
  <si>
    <t>Kensington &amp; Chelsea</t>
  </si>
  <si>
    <t>Newham</t>
  </si>
  <si>
    <t>Wandsworth</t>
  </si>
  <si>
    <t>Lewisham</t>
  </si>
  <si>
    <t>Brent</t>
  </si>
  <si>
    <t>Waltham Forest</t>
  </si>
  <si>
    <t>Ealing</t>
  </si>
  <si>
    <t>Richmond upon Thames</t>
  </si>
  <si>
    <t>Merton</t>
  </si>
  <si>
    <t>Greenwich</t>
  </si>
  <si>
    <t>Hounslow</t>
  </si>
  <si>
    <t>Barking &amp; Dagenham</t>
  </si>
  <si>
    <t>Barnet</t>
  </si>
  <si>
    <t>Kingston upon Thames</t>
  </si>
  <si>
    <t>Enfield</t>
  </si>
  <si>
    <t>Croydon</t>
  </si>
  <si>
    <t>Harrow</t>
  </si>
  <si>
    <t>Redbridge</t>
  </si>
  <si>
    <t>Sutton</t>
  </si>
  <si>
    <t>Bromley</t>
  </si>
  <si>
    <t>Havering</t>
  </si>
  <si>
    <t>Hillingdon</t>
  </si>
  <si>
    <t>Bexley</t>
  </si>
  <si>
    <t>Figure 3.10</t>
  </si>
  <si>
    <t>Trip-based mode share for active, efficient and sustainable modes, by borough of residence, LTDS 3 year average, 2015/16-2017/18.</t>
  </si>
  <si>
    <t xml:space="preserve">Travel in London Report 11 data, https://tfl.gov.uk/corporate/publications-and-reports/travel-in-london-reports </t>
  </si>
  <si>
    <t>Total</t>
  </si>
  <si>
    <t>Cycle + walk</t>
  </si>
  <si>
    <t>https://www.gov.uk/government/collections/walking-and-cycling-statistics</t>
  </si>
  <si>
    <t xml:space="preserve">From Active People Survey 2017 </t>
  </si>
  <si>
    <t>Released in Dec 2018</t>
  </si>
  <si>
    <t>Released Aug 2018</t>
  </si>
  <si>
    <t>Hammersmith and Fulham</t>
  </si>
  <si>
    <t>Kensington and Chelsea</t>
  </si>
  <si>
    <t>Barking and Dagenham</t>
  </si>
  <si>
    <t>From tables: CW0302 (cycling),  CW0303 (walking)</t>
  </si>
  <si>
    <t>Cycle 5+ times a week</t>
  </si>
  <si>
    <t>Walk 5+ times a week</t>
  </si>
  <si>
    <t>Pedestrians</t>
  </si>
  <si>
    <t>Cyclists</t>
  </si>
  <si>
    <t>ONS CHD LA Code</t>
  </si>
  <si>
    <t>ONS SNAC LA Code</t>
  </si>
  <si>
    <t xml:space="preserve">Local Authority  </t>
  </si>
  <si>
    <t>Cars</t>
  </si>
  <si>
    <t>Motor cycles</t>
  </si>
  <si>
    <t>Light goods</t>
  </si>
  <si>
    <t>Heavy goods</t>
  </si>
  <si>
    <t>Buses and coaches</t>
  </si>
  <si>
    <t>Other vehicles</t>
  </si>
  <si>
    <t>E09000001</t>
  </si>
  <si>
    <t>00AA</t>
  </si>
  <si>
    <t>E09000002</t>
  </si>
  <si>
    <t>00AB</t>
  </si>
  <si>
    <t>E09000003</t>
  </si>
  <si>
    <t>00AC</t>
  </si>
  <si>
    <t>E09000004</t>
  </si>
  <si>
    <t>00AD</t>
  </si>
  <si>
    <t>E09000005</t>
  </si>
  <si>
    <t>00AE</t>
  </si>
  <si>
    <t>E09000006</t>
  </si>
  <si>
    <t>00AF</t>
  </si>
  <si>
    <t>E09000007</t>
  </si>
  <si>
    <t>00AG</t>
  </si>
  <si>
    <t>E09000008</t>
  </si>
  <si>
    <t>00AH</t>
  </si>
  <si>
    <t>E09000009</t>
  </si>
  <si>
    <t>00AJ</t>
  </si>
  <si>
    <t>E09000010</t>
  </si>
  <si>
    <t>00AK</t>
  </si>
  <si>
    <t>E09000011</t>
  </si>
  <si>
    <t>00AL</t>
  </si>
  <si>
    <t>E09000012</t>
  </si>
  <si>
    <t>00AM</t>
  </si>
  <si>
    <t>E09000013</t>
  </si>
  <si>
    <t>00AN</t>
  </si>
  <si>
    <t>E09000014</t>
  </si>
  <si>
    <t>00AP</t>
  </si>
  <si>
    <t>E09000015</t>
  </si>
  <si>
    <t>00AQ</t>
  </si>
  <si>
    <t>E09000016</t>
  </si>
  <si>
    <t>00AR</t>
  </si>
  <si>
    <t>E09000017</t>
  </si>
  <si>
    <t>00AS</t>
  </si>
  <si>
    <t>E09000018</t>
  </si>
  <si>
    <t>00AT</t>
  </si>
  <si>
    <t>E09000019</t>
  </si>
  <si>
    <t>00AU</t>
  </si>
  <si>
    <t>E09000020</t>
  </si>
  <si>
    <t>00AW</t>
  </si>
  <si>
    <t>E09000021</t>
  </si>
  <si>
    <t>00AX</t>
  </si>
  <si>
    <t>E09000022</t>
  </si>
  <si>
    <t>00AY</t>
  </si>
  <si>
    <t>E09000023</t>
  </si>
  <si>
    <t>00AZ</t>
  </si>
  <si>
    <t>E09000024</t>
  </si>
  <si>
    <t>00BA</t>
  </si>
  <si>
    <t>E09000025</t>
  </si>
  <si>
    <t>00BB</t>
  </si>
  <si>
    <t>E09000026</t>
  </si>
  <si>
    <t>00BC</t>
  </si>
  <si>
    <t>E09000027</t>
  </si>
  <si>
    <t>00BD</t>
  </si>
  <si>
    <t>E09000028</t>
  </si>
  <si>
    <t>00BE</t>
  </si>
  <si>
    <t>E09000029</t>
  </si>
  <si>
    <t>00BF</t>
  </si>
  <si>
    <t>E09000030</t>
  </si>
  <si>
    <t>00BG</t>
  </si>
  <si>
    <t>E09000031</t>
  </si>
  <si>
    <t>00BH</t>
  </si>
  <si>
    <t>E09000032</t>
  </si>
  <si>
    <t>00BJ</t>
  </si>
  <si>
    <t>E09000033</t>
  </si>
  <si>
    <t>00BK</t>
  </si>
  <si>
    <t>Population projection 2017: https://data.london.gov.uk/dataset/london-borough-profiles</t>
  </si>
  <si>
    <t>Kingston Upon Thames</t>
  </si>
  <si>
    <t xml:space="preserve">Authority Estimated % CPZ Coverage </t>
  </si>
  <si>
    <t>Source: Appy Parking</t>
  </si>
  <si>
    <t>Borough</t>
  </si>
  <si>
    <t>MODESHARE</t>
  </si>
  <si>
    <t>BOROUGH</t>
  </si>
  <si>
    <r>
      <t>Proportion of adults that walk</t>
    </r>
    <r>
      <rPr>
        <b/>
        <vertAlign val="superscript"/>
        <sz val="12"/>
        <color rgb="FF008080"/>
        <rFont val="Arial"/>
        <family val="2"/>
      </rPr>
      <t>1</t>
    </r>
    <r>
      <rPr>
        <b/>
        <sz val="12"/>
        <color rgb="FF008080"/>
        <rFont val="Arial"/>
        <family val="2"/>
      </rPr>
      <t>, by frequency, purpose and local authority, England, 2016-2017</t>
    </r>
    <r>
      <rPr>
        <b/>
        <vertAlign val="superscript"/>
        <sz val="12"/>
        <color rgb="FF008080"/>
        <rFont val="Arial"/>
        <family val="2"/>
      </rPr>
      <t>2</t>
    </r>
  </si>
  <si>
    <r>
      <t>Proportion of adults that cycle</t>
    </r>
    <r>
      <rPr>
        <b/>
        <vertAlign val="superscript"/>
        <sz val="12"/>
        <color rgb="FF008080"/>
        <rFont val="Arial"/>
        <family val="2"/>
      </rPr>
      <t>1</t>
    </r>
    <r>
      <rPr>
        <b/>
        <sz val="12"/>
        <color rgb="FF008080"/>
        <rFont val="Arial"/>
        <family val="2"/>
      </rPr>
      <t>, by frequency, purpose and local authority, England, 2016-2017</t>
    </r>
    <r>
      <rPr>
        <b/>
        <vertAlign val="superscript"/>
        <sz val="12"/>
        <color rgb="FF008080"/>
        <rFont val="Arial"/>
        <family val="2"/>
      </rPr>
      <t>2</t>
    </r>
  </si>
  <si>
    <t>Greater London Average</t>
  </si>
  <si>
    <t>1. The Indicators</t>
  </si>
  <si>
    <t>RESULTING HEALTHY STREETS SCORECARD INDEX</t>
  </si>
  <si>
    <t>BETTER</t>
  </si>
  <si>
    <t>WORSE</t>
  </si>
  <si>
    <t xml:space="preserve"> </t>
  </si>
  <si>
    <t>Households (2017)</t>
  </si>
  <si>
    <t>Cars per Household</t>
  </si>
  <si>
    <t>Weighting Value</t>
  </si>
  <si>
    <t>Segregated (on-carriageway)</t>
  </si>
  <si>
    <t>Segregated (off-carriageway)</t>
  </si>
  <si>
    <t>Stepped Lane/Track</t>
  </si>
  <si>
    <t>Partially/light segregated (on-carriageway)</t>
  </si>
  <si>
    <t>Partially/light segregated (off-carriageway)</t>
  </si>
  <si>
    <t>Total by length</t>
  </si>
  <si>
    <t>DATA Source: TfL (March 2019)</t>
  </si>
  <si>
    <t>2A. Active Travel-Walking</t>
  </si>
  <si>
    <t>2B. Active Travel-Cycling</t>
  </si>
  <si>
    <t>3. Casualties (Tot % P&amp;C)</t>
  </si>
  <si>
    <t>4. Cars per Household</t>
  </si>
  <si>
    <t>6. 20mph</t>
  </si>
  <si>
    <t>7. CPZ Coverage</t>
  </si>
  <si>
    <t>TOTAL</t>
  </si>
  <si>
    <t>OUTPUT</t>
  </si>
  <si>
    <t>Higher Score is:</t>
  </si>
  <si>
    <t>Unchanged Data-Data OK 25Apr19</t>
  </si>
  <si>
    <t>New Method-Data OK 25Apr19</t>
  </si>
  <si>
    <t>New Data - TfL (March 2019)-Data OK 25Apr19</t>
  </si>
  <si>
    <t>Filtered Roads Data - TfL Number of Modal Filters (Source: CID. Data collected 2017-2018)</t>
  </si>
  <si>
    <t>Note that the data was collected between autumn 2017 and summer 2018, so any modal filters installed since then won’t be reflected in this version of the data.</t>
  </si>
  <si>
    <t>Number of Modal Filters (Source: CID. Data collected 2017-2018)</t>
  </si>
  <si>
    <t>TOTAL LONDON</t>
  </si>
  <si>
    <t>Total KSI 2015-2017</t>
  </si>
  <si>
    <t>Casualty Severity</t>
  </si>
  <si>
    <t>Year</t>
  </si>
  <si>
    <t>Count of AREFNO</t>
  </si>
  <si>
    <t>Column Labels</t>
  </si>
  <si>
    <t>Row Labels</t>
  </si>
  <si>
    <t>1 Pedestrian</t>
  </si>
  <si>
    <t>2 Pedal Cycle</t>
  </si>
  <si>
    <t>BARKING &amp; DAGENHAM</t>
  </si>
  <si>
    <t>BARNET</t>
  </si>
  <si>
    <t>BEXLEY</t>
  </si>
  <si>
    <t>BRENT</t>
  </si>
  <si>
    <t>BROMLEY</t>
  </si>
  <si>
    <t>CAMDEN</t>
  </si>
  <si>
    <t>CITY OF LONDON</t>
  </si>
  <si>
    <t>CROYDON</t>
  </si>
  <si>
    <t>EALING</t>
  </si>
  <si>
    <t>ENFIELD</t>
  </si>
  <si>
    <t>GREENWICH</t>
  </si>
  <si>
    <t>HACKNEY</t>
  </si>
  <si>
    <t>HAMMERSMITH &amp; FULHAM</t>
  </si>
  <si>
    <t>HARINGEY</t>
  </si>
  <si>
    <t>HARROW</t>
  </si>
  <si>
    <t>HAVERING</t>
  </si>
  <si>
    <t>HILLINGDON</t>
  </si>
  <si>
    <t>HOUNSLOW</t>
  </si>
  <si>
    <t>ISLINGTON</t>
  </si>
  <si>
    <t>KENSINGTON &amp; CHELSEA</t>
  </si>
  <si>
    <t>LAMBETH</t>
  </si>
  <si>
    <t>LEWISHAM</t>
  </si>
  <si>
    <t>MERTON</t>
  </si>
  <si>
    <t>NEWHAM</t>
  </si>
  <si>
    <t>REDBRIDGE</t>
  </si>
  <si>
    <t>SOUTHWARK</t>
  </si>
  <si>
    <t>SUTTON</t>
  </si>
  <si>
    <t>TOWER HAMLETS</t>
  </si>
  <si>
    <t>WALTHAM FOREST</t>
  </si>
  <si>
    <t>WANDSWORTH</t>
  </si>
  <si>
    <t>WESTMINSTER</t>
  </si>
  <si>
    <t>(Multiple Items) - Fatal &amp; Serious</t>
  </si>
  <si>
    <t>(Multiple Items) - 2015, 2016 and 2017</t>
  </si>
  <si>
    <t>Stages per day by mode and borough of origin, 3 year average 2014/15-2016/17</t>
  </si>
  <si>
    <t xml:space="preserve">Cycle </t>
  </si>
  <si>
    <t>Total Pedestrian &amp; Cyclists KSIs (2015-17)</t>
  </si>
  <si>
    <t>Total Cycling &amp; Walking Stages</t>
  </si>
  <si>
    <t>Greater London Total</t>
  </si>
  <si>
    <t>Average Annual Pedestrian and Cyclist Serious and Fatal Casualties/1,000 daily walking and cycling stages</t>
  </si>
  <si>
    <t>https://www.gov.uk/government/statistical-data-sets/road-length-statistics-rdl</t>
  </si>
  <si>
    <t>Road Length</t>
  </si>
  <si>
    <t>Worksheet - RDL0202a_(2017)</t>
  </si>
  <si>
    <t>Total road length (kilometres) by road type and local authority in Great Britain, 2017</t>
  </si>
  <si>
    <t>INPUT</t>
  </si>
  <si>
    <t>Local authority</t>
  </si>
  <si>
    <t>Total road 
length</t>
  </si>
  <si>
    <t>Number of modal filters/km of road length</t>
  </si>
  <si>
    <t>New Data-Data OK 02May19</t>
  </si>
  <si>
    <t>New Data-Data OK 12May19</t>
  </si>
  <si>
    <t>%20mph TLRN</t>
  </si>
  <si>
    <t>%20mph Boro</t>
  </si>
  <si>
    <t>% 20mph All Roads**</t>
  </si>
  <si>
    <r>
      <t xml:space="preserve">** ROADS </t>
    </r>
    <r>
      <rPr>
        <b/>
        <sz val="12"/>
        <color theme="1"/>
        <rFont val="Arial"/>
        <family val="2"/>
      </rPr>
      <t>WITH</t>
    </r>
    <r>
      <rPr>
        <sz val="11"/>
        <color theme="1"/>
        <rFont val="Calibri"/>
        <family val="2"/>
        <scheme val="minor"/>
      </rPr>
      <t xml:space="preserve"> SPEED LIMITS</t>
    </r>
  </si>
  <si>
    <t>Data from TfL</t>
  </si>
  <si>
    <t>Status of Data</t>
  </si>
  <si>
    <t>The measure</t>
  </si>
  <si>
    <t>Trip-based mode share for active, efficient and sustainable modes (Walk, Cycle &amp; Public Transport), by borough of residence, LTDS 3 year average, 2015/16-2017/18.</t>
  </si>
  <si>
    <t>% of adults who walk 5+ times a week</t>
  </si>
  <si>
    <t>% of adults who cycle 5+ times a week</t>
  </si>
  <si>
    <t>Average Annual Pedestrian and Cyclist Serious and Fatal Casualties (2015 to 2017)/1,000 daily walking and cycling stages (Stages per day , 3 year average 2014/15-2016/17)</t>
  </si>
  <si>
    <t>Proportion of borough managed roads (by length) with a 20mph limit (TfL)</t>
  </si>
  <si>
    <t>Length of roads covered by Controlled Parking Zones (CPZ) (Source: Appy Parking)</t>
  </si>
  <si>
    <t>Indicator</t>
  </si>
  <si>
    <t>Indexed against the Greater London average where a higher score represents BETTER performance in relation to Healthy Streets</t>
  </si>
  <si>
    <t>Average is Total Cars/Total HHs</t>
  </si>
  <si>
    <t>OUTPUT-2B. Active Travel-Cycling</t>
  </si>
  <si>
    <t>Simple AVERAGE</t>
  </si>
  <si>
    <t>OUTPUT-2A. Active Travel-Walking</t>
  </si>
  <si>
    <t>SIMPLE AVERAGE</t>
  </si>
  <si>
    <t>Greater London Average (adjusted for length of road)</t>
  </si>
  <si>
    <t>2. The Resulting Index - A. Variation from the Average</t>
  </si>
  <si>
    <t>2. The Resulting Index - B. Normalised for performance on a scale of 0 to 100 within the range of data for that indicator</t>
  </si>
  <si>
    <t>Outer</t>
  </si>
  <si>
    <t>Inner</t>
  </si>
  <si>
    <t>FACTORED TO 10 RATHER THAN 8</t>
  </si>
  <si>
    <t>RANGE INFO</t>
  </si>
  <si>
    <t>MAX SCORE</t>
  </si>
  <si>
    <t>MIN SCORE</t>
  </si>
  <si>
    <t>RANGE</t>
  </si>
  <si>
    <t>SORTED - SCORE OUT OF 10</t>
  </si>
  <si>
    <t>This is in effect a score out of 10</t>
  </si>
  <si>
    <t>1. Walk</t>
  </si>
  <si>
    <t>B&amp;D</t>
  </si>
  <si>
    <t>2. Cycle</t>
  </si>
  <si>
    <t>Sources: https://data.london.gov.uk/dataset/licensed-vehicles-type-0 for vehicles in 2018</t>
  </si>
  <si>
    <t>Number of cars per household (2018)</t>
  </si>
  <si>
    <t>2018 DATA</t>
  </si>
  <si>
    <t>FOR CHARTS</t>
  </si>
  <si>
    <t>K&amp;C</t>
  </si>
  <si>
    <t>Number of modal filters (Source: TfL CID. Data collected 2017-summer 2018)/km of road length (DfT - 2017)</t>
  </si>
  <si>
    <t>New Data-Data 15Jun19</t>
  </si>
  <si>
    <t>Number of Modal Filters</t>
  </si>
  <si>
    <t>% CPZ Coverage</t>
  </si>
  <si>
    <t>RESULTING HEALTHY STREETS SCORECARD INDEX (Sum of component index scores - max 8)</t>
  </si>
  <si>
    <t>Of roads with speed limits, average by length of roads</t>
  </si>
  <si>
    <t xml:space="preserve"> This is to May 2019</t>
  </si>
  <si>
    <t>Of roads with speed limits, % of borough-managed roads with 20mph limits</t>
  </si>
  <si>
    <t>New Data-Data OK 20Jun19</t>
  </si>
  <si>
    <t>Total length (kms) of protected cycle track (covers - Segregated (on- and off -carriageway), Stepped Lane/Track and Partially/light segregated (on- and off-carriageway)per km of road length (DfT - 2017)</t>
  </si>
  <si>
    <t>Total Cycle track as % of Road length</t>
  </si>
  <si>
    <t>8. Provision of Protected Cycle Track</t>
  </si>
  <si>
    <t>Sub-Region</t>
  </si>
  <si>
    <t>Central</t>
  </si>
  <si>
    <t>East</t>
  </si>
  <si>
    <t>West</t>
  </si>
  <si>
    <t>South</t>
  </si>
  <si>
    <t>North</t>
  </si>
  <si>
    <t>1. OUTPUT TO SUMMARY</t>
  </si>
  <si>
    <t>2. OUTPUT TO CHART</t>
  </si>
  <si>
    <t>1. Modeshare: Sustainable Modes (PT+W+C)</t>
  </si>
  <si>
    <t>Total - Sustainable Modes</t>
  </si>
  <si>
    <t>Average Adjusted for road length</t>
  </si>
  <si>
    <t>INPUT DATA 1. No. Modal Filters</t>
  </si>
  <si>
    <t>INPUT DATA 2. Road Length</t>
  </si>
  <si>
    <t>Department for Transport statistics - Table RDL0202a</t>
  </si>
  <si>
    <t xml:space="preserve">(Source: Appy Parking) - Except Havering. </t>
  </si>
  <si>
    <t>http://democracy.havering.gov.uk/documents/s34695/Parking%20Strategy%20FINAL%20dec18.pdf</t>
  </si>
  <si>
    <t>Havering = estimate from CPZ coverage map:</t>
  </si>
  <si>
    <t>INPUT DATA 1 - Length of Segregated Cycle Lane</t>
  </si>
  <si>
    <t>Absolute Length of Protected Cycle Track as % of Total Borough Road Length</t>
  </si>
  <si>
    <t>INPUT DATA 2. Stages per day by mode and borough of origin</t>
  </si>
  <si>
    <t>INPUT DATA 1. Casualties - TfL Road Safety</t>
  </si>
  <si>
    <t>https://data.london.gov.uk/download/licensed-vehicles-type-0/0b604f40-d5c2-4898-adc7-014b46007b9e/vehicles-licensed-type-borough.xls</t>
  </si>
  <si>
    <t>INPUT 1. Number of licensed vehicles at year end - 2018</t>
  </si>
  <si>
    <t>INPUT 2. Number of Households</t>
  </si>
  <si>
    <t>SCORE OUT OF 10</t>
  </si>
  <si>
    <t>Journey stages</t>
  </si>
  <si>
    <t xml:space="preserve">Source: Strategic Analysis, TfL City Planning. </t>
  </si>
  <si>
    <t xml:space="preserve">1. A journey stage is a part of a trip made by a single mode of transport. </t>
  </si>
  <si>
    <t xml:space="preserve">2. Each rail interchange between train operating companies is a new journey stage. </t>
  </si>
  <si>
    <t xml:space="preserve">3. Bus journey stages are counted by starting a new stage each time a new bus is boarded.  </t>
  </si>
  <si>
    <t xml:space="preserve">4. Underground journey stages are counted by station entries; interchanges within stations are ignored. </t>
  </si>
  <si>
    <t xml:space="preserve">5. Walks are counted only when they form complete trips (ie walking all the way), not when they are part of trips using other modes of transport. </t>
  </si>
  <si>
    <t xml:space="preserve">6. Values for ‘rail’ include London Overground. </t>
  </si>
  <si>
    <t>7. PHV: private hire vehicles.</t>
  </si>
  <si>
    <t>http://content.tfl.gov.uk/travel-in-london-report-11.pdf</t>
  </si>
  <si>
    <t>Transport for London 2018</t>
  </si>
  <si>
    <t>Journey stages are sub-divisions of an individual trip reflecting the successive use of different transport modes during the course of the trip. For example, a trip from home to work may involve a walk from home to a station, a train trip into town, perhaps followed by a short bus journey to the final destination (three journey stages in total). A journey stage is therefore a component of a trip that uses a single mode of transport from either the trip origin or intermediate interchange to either another interchange or the trip destination. Journey stages divide up travel into components that correspond to the way services are provided by transport operators. They therefore provide a natural way of describing the contribution of each mode of transport to total travel and thereby enable the measurement of mode shares for each of the different forms of transport.</t>
  </si>
  <si>
    <t>Source: Tfl Transport for London Travel in London Report 5</t>
  </si>
  <si>
    <t>5. Low Traffic Neighbourhoods (Modal Filters)</t>
  </si>
  <si>
    <t>3. Casualties (Total % Pedestrians and cyclists)</t>
  </si>
  <si>
    <t>1. Modeshare: Sustainable Modes (Public transport, walking and cycling)</t>
  </si>
  <si>
    <t>6. 20mph coverage</t>
  </si>
  <si>
    <t>7. Controlled Parking Zone coverage</t>
  </si>
  <si>
    <t>5. Low Traffic Neighbourhoods (Modal filters)</t>
  </si>
  <si>
    <t>LONDON BOROUGHS HEALTHY STREETS SCORECARD JULY 2019</t>
  </si>
  <si>
    <t>This document is  published in conjuction with the London Boroughs Healthy Streets Scorecard Report available from coalition partners London Cycling Campaign, London Living Streets, CPRE London, RoadPeace, Sustrans, Campaign for Better Transport London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</si>
</sst>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1">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_(&quot;$&quot;* #,##0_);_(&quot;$&quot;* \(#,##0\);_(&quot;$&quot;* &quot;-&quot;_);_(@_)"/>
    <numFmt numFmtId="165" formatCode="_(&quot;$&quot;* #,##0.00_);_(&quot;$&quot;* \(#,##0.00\);_(&quot;$&quot;* &quot;-&quot;??_);_(@_)"/>
    <numFmt numFmtId="166" formatCode="_(* #,##0.00_);_(* \(#,##0.00\);_(* &quot;-&quot;??_);_(@_)"/>
    <numFmt numFmtId="167" formatCode="[&gt;0.5]#,##0;[&lt;-0.5]\-#,##0;\-"/>
    <numFmt numFmtId="168" formatCode="0_)"/>
    <numFmt numFmtId="169" formatCode="#,##0.00%;[Red]\(#,##0.00%\);&quot;-&quot;"/>
    <numFmt numFmtId="170" formatCode="#,##0;[Red]\(#,##0\);&quot;-&quot;"/>
    <numFmt numFmtId="171" formatCode="#,##0.00;[Red]\(#,##0.00\);&quot;-&quot;"/>
    <numFmt numFmtId="172" formatCode="_(* #,##0_);_(* \(#,##0\)"/>
    <numFmt numFmtId="173" formatCode="mmm\-yyyy"/>
    <numFmt numFmtId="174" formatCode="dd\ mmm\ yy"/>
    <numFmt numFmtId="175" formatCode="#,##0;\(#,##0\)"/>
    <numFmt numFmtId="176" formatCode="#,##0;\-#,##0;\-"/>
    <numFmt numFmtId="177" formatCode="#,##0_ ;[Red]\(#,##0\);\-\ "/>
    <numFmt numFmtId="178" formatCode="#,##0;\(#,##0\);\-"/>
    <numFmt numFmtId="179" formatCode="&quot;þ&quot;;&quot;ý&quot;;&quot;¨&quot;"/>
    <numFmt numFmtId="180" formatCode="&quot;þ&quot;;;&quot;o&quot;;"/>
    <numFmt numFmtId="181" formatCode="#,##0.00\ ;[Red]\(#,##0.00\)"/>
    <numFmt numFmtId="182" formatCode="#,##0_);\(#,##0\);&quot;- &quot;;&quot;  &quot;@"/>
    <numFmt numFmtId="183" formatCode="[Green]&quot;é&quot;;[Red]&quot;ê&quot;;&quot;ù&quot;;"/>
    <numFmt numFmtId="184" formatCode="_([$€-2]* #,##0.00_);_([$€-2]* \(#,##0.00\);_([$€-2]* &quot;-&quot;??_)"/>
    <numFmt numFmtId="185" formatCode="#,##0;\(#,##0\);0"/>
    <numFmt numFmtId="186" formatCode="_(* #,##0.0_%_);_(* \(#,##0.0_%\);_(* &quot; - &quot;_%_);_(@_)"/>
    <numFmt numFmtId="187" formatCode="_(* #,##0.0%_);_(* \(#,##0.0%\);_(* &quot; - &quot;\%_);_(@_)"/>
    <numFmt numFmtId="188" formatCode="_(* #,##0.0_);_(* \(#,##0.0\);_(* &quot; - &quot;_);_(@_)"/>
    <numFmt numFmtId="189" formatCode="_(* #,##0.00_);_(* \(#,##0.00\);_(* &quot; - &quot;_);_(@_)"/>
    <numFmt numFmtId="190" formatCode="_(* #,##0.000_);_(* \(#,##0.000\);_(* &quot; - &quot;_);_(@_)"/>
    <numFmt numFmtId="191" formatCode="#,##0;\(#,##0\);&quot;-&quot;"/>
    <numFmt numFmtId="192" formatCode="#,##0.0000_);\(#,##0.0000\);&quot;- &quot;;&quot;  &quot;@"/>
    <numFmt numFmtId="193" formatCode="#,##0\ ;[Red]\(#,##0\);\-\ "/>
    <numFmt numFmtId="194" formatCode="&quot;Lookup&quot;\ 0"/>
    <numFmt numFmtId="195" formatCode="###0_);\(###0\);&quot;- &quot;;&quot;  &quot;@"/>
    <numFmt numFmtId="196" formatCode="0.0"/>
    <numFmt numFmtId="197" formatCode="0.0%"/>
    <numFmt numFmtId="198" formatCode="General_)"/>
    <numFmt numFmtId="199" formatCode="#,##0.000"/>
    <numFmt numFmtId="200" formatCode="&quot; &quot;#,##0.00&quot; &quot;;&quot;-&quot;#,##0.00&quot; &quot;;&quot; -&quot;00&quot; &quot;;&quot; &quot;@&quot; &quot;"/>
    <numFmt numFmtId="201" formatCode="_(* #,##0_);_(* \(#,##0\);_(* &quot;-&quot;??_);_(@_)"/>
    <numFmt numFmtId="202" formatCode="_(* #,##0.0_);_(* \(#,##0.0\);_(* &quot;-&quot;??_);_(@_)"/>
    <numFmt numFmtId="203" formatCode="0.000"/>
    <numFmt numFmtId="204" formatCode="_(* #,##0.000_);_(* \(#,##0.000\);_(* &quot;-&quot;??_);_(@_)"/>
    <numFmt numFmtId="205" formatCode="[&gt;0.5]#,##0;[&lt;-0.5]&quot;-&quot;#,##0;&quot;-&quot;"/>
    <numFmt numFmtId="206" formatCode="#,##0.0"/>
    <numFmt numFmtId="207" formatCode="#,##0.000_);\(#,##0.000\)"/>
    <numFmt numFmtId="208" formatCode="_(* #,##0.0_);_(* \(#,##0.0\);_(* &quot;-&quot;?_);_(@_)"/>
    <numFmt numFmtId="209" formatCode="0.0000"/>
    <numFmt numFmtId="210" formatCode="_(* #,##0.0000_);_(* \(#,##0.0000\);_(* &quot;-&quot;??_);_(@_)"/>
  </numFmts>
  <fonts count="129">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2"/>
      <color theme="1"/>
      <name val="Arial"/>
      <family val="2"/>
    </font>
    <font>
      <u/>
      <sz val="12"/>
      <color theme="10"/>
      <name val="Arial"/>
      <family val="2"/>
    </font>
    <font>
      <sz val="10"/>
      <name val="Arial"/>
      <family val="2"/>
    </font>
    <font>
      <sz val="14"/>
      <name val="Arial"/>
      <family val="2"/>
    </font>
    <font>
      <u/>
      <sz val="10"/>
      <color indexed="12"/>
      <name val="Arial"/>
      <family val="2"/>
    </font>
    <font>
      <sz val="10"/>
      <name val="Times New Roman"/>
      <family val="1"/>
    </font>
    <font>
      <b/>
      <sz val="10"/>
      <name val="Arial"/>
      <family val="2"/>
    </font>
    <font>
      <b/>
      <sz val="9"/>
      <color indexed="8"/>
      <name val="Tahoma"/>
      <family val="2"/>
    </font>
    <font>
      <sz val="12"/>
      <color indexed="8"/>
      <name val="Arial"/>
      <family val="2"/>
    </font>
    <font>
      <sz val="12"/>
      <color indexed="9"/>
      <name val="Arial"/>
      <family val="2"/>
    </font>
    <font>
      <sz val="12"/>
      <color indexed="20"/>
      <name val="Arial"/>
      <family val="2"/>
    </font>
    <font>
      <b/>
      <sz val="12"/>
      <color indexed="10"/>
      <name val="Arial"/>
      <family val="2"/>
    </font>
    <font>
      <b/>
      <sz val="12"/>
      <color indexed="9"/>
      <name val="Arial"/>
      <family val="2"/>
    </font>
    <font>
      <i/>
      <sz val="12"/>
      <color indexed="23"/>
      <name val="Arial"/>
      <family val="2"/>
    </font>
    <font>
      <sz val="12"/>
      <color indexed="17"/>
      <name val="Arial"/>
      <family val="2"/>
    </font>
    <font>
      <b/>
      <sz val="15"/>
      <color indexed="62"/>
      <name val="Arial"/>
      <family val="2"/>
    </font>
    <font>
      <b/>
      <sz val="13"/>
      <color indexed="62"/>
      <name val="Arial"/>
      <family val="2"/>
    </font>
    <font>
      <b/>
      <sz val="11"/>
      <color indexed="62"/>
      <name val="Arial"/>
      <family val="2"/>
    </font>
    <font>
      <sz val="12"/>
      <color indexed="62"/>
      <name val="Arial"/>
      <family val="2"/>
    </font>
    <font>
      <sz val="12"/>
      <color indexed="10"/>
      <name val="Arial"/>
      <family val="2"/>
    </font>
    <font>
      <sz val="12"/>
      <color indexed="19"/>
      <name val="Arial"/>
      <family val="2"/>
    </font>
    <font>
      <sz val="12"/>
      <name val="Helv"/>
    </font>
    <font>
      <b/>
      <sz val="12"/>
      <color indexed="63"/>
      <name val="Arial"/>
      <family val="2"/>
    </font>
    <font>
      <b/>
      <sz val="18"/>
      <color indexed="62"/>
      <name val="Cambria"/>
      <family val="2"/>
    </font>
    <font>
      <b/>
      <sz val="12"/>
      <color indexed="8"/>
      <name val="Arial"/>
      <family val="2"/>
    </font>
    <font>
      <sz val="8"/>
      <name val="Arial"/>
      <family val="2"/>
    </font>
    <font>
      <sz val="11"/>
      <color indexed="8"/>
      <name val="Calibri"/>
      <family val="2"/>
    </font>
    <font>
      <b/>
      <sz val="10"/>
      <name val="Times New Roman"/>
      <family val="1"/>
    </font>
    <font>
      <sz val="11"/>
      <name val="Times New Roman"/>
      <family val="1"/>
    </font>
    <font>
      <sz val="11"/>
      <name val="Arial"/>
      <family val="2"/>
    </font>
    <font>
      <sz val="10"/>
      <name val="Book Antiqua"/>
      <family val="1"/>
    </font>
    <font>
      <b/>
      <sz val="9"/>
      <name val="Helv"/>
    </font>
    <font>
      <sz val="10"/>
      <color indexed="12"/>
      <name val="Arial"/>
      <family val="2"/>
    </font>
    <font>
      <sz val="10"/>
      <name val="MS Sans Serif"/>
      <family val="2"/>
    </font>
    <font>
      <sz val="9"/>
      <color indexed="12"/>
      <name val="Arial"/>
      <family val="2"/>
    </font>
    <font>
      <b/>
      <sz val="11"/>
      <name val="Arial"/>
      <family val="2"/>
    </font>
    <font>
      <sz val="10"/>
      <name val="ZapfDingbats"/>
      <family val="2"/>
    </font>
    <font>
      <sz val="10"/>
      <color indexed="9"/>
      <name val="Arial"/>
      <family val="2"/>
    </font>
    <font>
      <sz val="10"/>
      <color indexed="40"/>
      <name val="Arial"/>
      <family val="2"/>
    </font>
    <font>
      <sz val="14"/>
      <name val="Wingdings"/>
      <charset val="2"/>
    </font>
    <font>
      <sz val="22"/>
      <color indexed="12"/>
      <name val="Wingdings"/>
      <charset val="2"/>
    </font>
    <font>
      <sz val="22"/>
      <name val="Wingdings"/>
      <charset val="2"/>
    </font>
    <font>
      <b/>
      <u val="singleAccounting"/>
      <sz val="11"/>
      <name val="Arial"/>
      <family val="2"/>
    </font>
    <font>
      <b/>
      <sz val="8"/>
      <color indexed="10"/>
      <name val="Arial"/>
      <family val="2"/>
    </font>
    <font>
      <b/>
      <sz val="16"/>
      <color indexed="9"/>
      <name val="Arial"/>
      <family val="2"/>
    </font>
    <font>
      <b/>
      <sz val="16"/>
      <name val="Arial"/>
      <family val="2"/>
    </font>
    <font>
      <sz val="10"/>
      <name val="BERNHARD"/>
    </font>
    <font>
      <sz val="10"/>
      <color indexed="50"/>
      <name val="Arial"/>
      <family val="2"/>
    </font>
    <font>
      <sz val="16"/>
      <name val="Wingdings"/>
      <charset val="2"/>
    </font>
    <font>
      <b/>
      <sz val="32"/>
      <name val="Helvetica"/>
      <family val="2"/>
    </font>
    <font>
      <sz val="12"/>
      <name val="Times New Roman"/>
      <family val="1"/>
    </font>
    <font>
      <i/>
      <sz val="8"/>
      <name val="Times New Roman"/>
      <family val="1"/>
    </font>
    <font>
      <sz val="9"/>
      <name val="Times New Roman"/>
      <family val="1"/>
    </font>
    <font>
      <b/>
      <u val="singleAccounting"/>
      <sz val="9"/>
      <name val="Times New Roman"/>
      <family val="1"/>
    </font>
    <font>
      <b/>
      <sz val="11"/>
      <name val="Times New Roman"/>
      <family val="1"/>
    </font>
    <font>
      <b/>
      <i/>
      <sz val="9.5"/>
      <name val="Times New Roman"/>
      <family val="1"/>
    </font>
    <font>
      <sz val="10"/>
      <name val="Helvetica"/>
      <family val="2"/>
    </font>
    <font>
      <sz val="10"/>
      <color indexed="18"/>
      <name val="Arial"/>
      <family val="2"/>
    </font>
    <font>
      <sz val="10"/>
      <color indexed="23"/>
      <name val="Arial"/>
      <family val="2"/>
    </font>
    <font>
      <b/>
      <sz val="12"/>
      <name val="Arial"/>
      <family val="2"/>
    </font>
    <font>
      <b/>
      <u/>
      <sz val="16"/>
      <color indexed="10"/>
      <name val="Palatino"/>
      <family val="1"/>
    </font>
    <font>
      <sz val="8"/>
      <color indexed="12"/>
      <name val="Helv"/>
    </font>
    <font>
      <b/>
      <sz val="8"/>
      <color indexed="12"/>
      <name val="Arial"/>
      <family val="2"/>
    </font>
    <font>
      <sz val="10"/>
      <color indexed="12"/>
      <name val="Times New Roman"/>
      <family val="1"/>
    </font>
    <font>
      <sz val="10"/>
      <color indexed="24"/>
      <name val="Arial"/>
      <family val="2"/>
    </font>
    <font>
      <sz val="8"/>
      <color indexed="17"/>
      <name val="Arial"/>
      <family val="2"/>
    </font>
    <font>
      <sz val="18"/>
      <name val="Times New Roman"/>
      <family val="1"/>
    </font>
    <font>
      <b/>
      <sz val="13"/>
      <name val="Times New Roman"/>
      <family val="1"/>
    </font>
    <font>
      <b/>
      <i/>
      <sz val="12"/>
      <name val="Times New Roman"/>
      <family val="1"/>
    </font>
    <font>
      <i/>
      <sz val="12"/>
      <name val="Times New Roman"/>
      <family val="1"/>
    </font>
    <font>
      <b/>
      <sz val="10"/>
      <color indexed="18"/>
      <name val="Arial"/>
      <family val="2"/>
    </font>
    <font>
      <b/>
      <sz val="18"/>
      <name val="Helvetica"/>
      <family val="2"/>
    </font>
    <font>
      <sz val="8"/>
      <color indexed="47"/>
      <name val="Arial"/>
      <family val="2"/>
    </font>
    <font>
      <sz val="14"/>
      <name val="Helvetica"/>
      <family val="2"/>
    </font>
    <font>
      <sz val="8"/>
      <color indexed="40"/>
      <name val="Arial"/>
      <family val="2"/>
    </font>
    <font>
      <sz val="8"/>
      <color indexed="10"/>
      <name val="Arial"/>
      <family val="2"/>
    </font>
    <font>
      <sz val="10"/>
      <color indexed="54"/>
      <name val="Arial"/>
      <family val="2"/>
    </font>
    <font>
      <sz val="9"/>
      <color indexed="8"/>
      <name val="Arial"/>
      <family val="2"/>
    </font>
    <font>
      <sz val="8"/>
      <name val="Helvetica"/>
      <family val="2"/>
    </font>
    <font>
      <sz val="10"/>
      <color indexed="19"/>
      <name val="Arial"/>
      <family val="2"/>
    </font>
    <font>
      <b/>
      <sz val="16"/>
      <color indexed="24"/>
      <name val="Univers 45 Light"/>
      <family val="2"/>
    </font>
    <font>
      <b/>
      <sz val="14"/>
      <name val="Arial"/>
      <family val="2"/>
    </font>
    <font>
      <b/>
      <sz val="10"/>
      <name val="Helv"/>
    </font>
    <font>
      <sz val="10"/>
      <color indexed="10"/>
      <name val="Arial"/>
      <family val="2"/>
    </font>
    <font>
      <b/>
      <sz val="10"/>
      <color indexed="57"/>
      <name val="Arial"/>
      <family val="2"/>
    </font>
    <font>
      <b/>
      <sz val="24"/>
      <name val="Helvetica"/>
      <family val="2"/>
    </font>
    <font>
      <u/>
      <sz val="10"/>
      <color theme="10"/>
      <name val="Arial"/>
      <family val="2"/>
    </font>
    <font>
      <u/>
      <sz val="10"/>
      <color rgb="FF0000FF"/>
      <name val="Arial"/>
      <family val="2"/>
    </font>
    <font>
      <sz val="12"/>
      <name val="Arial"/>
      <family val="2"/>
    </font>
    <font>
      <sz val="11"/>
      <color rgb="FF000000"/>
      <name val="Calibri"/>
      <family val="2"/>
    </font>
    <font>
      <sz val="10"/>
      <color rgb="FF000000"/>
      <name val="Arial"/>
      <family val="2"/>
    </font>
    <font>
      <b/>
      <sz val="12"/>
      <color rgb="FF008080"/>
      <name val="Arial"/>
      <family val="2"/>
    </font>
    <font>
      <b/>
      <vertAlign val="superscript"/>
      <sz val="12"/>
      <color rgb="FF008080"/>
      <name val="Arial"/>
      <family val="2"/>
    </font>
    <font>
      <b/>
      <sz val="11"/>
      <color rgb="FFFF0000"/>
      <name val="Calibri"/>
      <family val="2"/>
      <scheme val="minor"/>
    </font>
    <font>
      <b/>
      <sz val="10"/>
      <color indexed="10"/>
      <name val="Arial"/>
      <family val="2"/>
    </font>
    <font>
      <b/>
      <u/>
      <sz val="10"/>
      <color indexed="10"/>
      <name val="Arial"/>
      <family val="2"/>
    </font>
    <font>
      <b/>
      <u/>
      <sz val="11"/>
      <color rgb="FFFF0000"/>
      <name val="Calibri"/>
      <family val="2"/>
      <scheme val="minor"/>
    </font>
    <font>
      <b/>
      <sz val="10"/>
      <color theme="1"/>
      <name val="Calibri"/>
      <family val="2"/>
      <scheme val="minor"/>
    </font>
    <font>
      <sz val="10"/>
      <color theme="1"/>
      <name val="Calibri"/>
      <family val="2"/>
      <scheme val="minor"/>
    </font>
    <font>
      <b/>
      <sz val="10"/>
      <color rgb="FFFF0000"/>
      <name val="Calibri"/>
      <family val="2"/>
      <scheme val="minor"/>
    </font>
    <font>
      <b/>
      <sz val="12"/>
      <color theme="1"/>
      <name val="Arial"/>
      <family val="2"/>
    </font>
    <font>
      <sz val="11"/>
      <name val="Calibri"/>
      <family val="2"/>
      <scheme val="minor"/>
    </font>
    <font>
      <b/>
      <sz val="12"/>
      <color theme="1"/>
      <name val="NJFont Book"/>
      <family val="2"/>
    </font>
    <font>
      <sz val="12"/>
      <color theme="1"/>
      <name val="NJFont Book"/>
      <family val="2"/>
    </font>
    <font>
      <sz val="12"/>
      <name val="NJFont Book"/>
      <family val="2"/>
    </font>
    <font>
      <b/>
      <sz val="10"/>
      <color rgb="FF000000"/>
      <name val="Arial"/>
      <family val="2"/>
    </font>
    <font>
      <sz val="14"/>
      <color rgb="FF000000"/>
      <name val="Arial"/>
      <family val="2"/>
    </font>
    <font>
      <b/>
      <sz val="11"/>
      <name val="Calibri"/>
      <family val="2"/>
      <scheme val="minor"/>
    </font>
    <font>
      <b/>
      <sz val="10"/>
      <color theme="1"/>
      <name val="Arial Unicode MS"/>
    </font>
    <font>
      <sz val="10"/>
      <color rgb="FFFF0000"/>
      <name val="Calibri"/>
      <family val="2"/>
      <scheme val="minor"/>
    </font>
    <font>
      <b/>
      <sz val="18"/>
      <color theme="9"/>
      <name val="Calibri"/>
      <family val="2"/>
      <scheme val="minor"/>
    </font>
  </fonts>
  <fills count="7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46"/>
      </patternFill>
    </fill>
    <fill>
      <patternFill patternType="solid">
        <fgColor indexed="9"/>
      </patternFill>
    </fill>
    <fill>
      <patternFill patternType="solid">
        <fgColor indexed="55"/>
      </patternFill>
    </fill>
    <fill>
      <patternFill patternType="solid">
        <fgColor indexed="43"/>
        <bgColor indexed="64"/>
      </patternFill>
    </fill>
    <fill>
      <patternFill patternType="solid">
        <fgColor indexed="13"/>
        <bgColor indexed="64"/>
      </patternFill>
    </fill>
    <fill>
      <patternFill patternType="solid">
        <fgColor indexed="62"/>
        <bgColor indexed="64"/>
      </patternFill>
    </fill>
    <fill>
      <patternFill patternType="solid">
        <fgColor indexed="27"/>
        <bgColor indexed="64"/>
      </patternFill>
    </fill>
    <fill>
      <patternFill patternType="solid">
        <fgColor indexed="26"/>
        <bgColor indexed="64"/>
      </patternFill>
    </fill>
    <fill>
      <patternFill patternType="solid">
        <fgColor indexed="28"/>
        <bgColor indexed="64"/>
      </patternFill>
    </fill>
    <fill>
      <patternFill patternType="solid">
        <fgColor indexed="22"/>
        <bgColor indexed="22"/>
      </patternFill>
    </fill>
    <fill>
      <patternFill patternType="solid">
        <fgColor indexed="31"/>
        <bgColor indexed="64"/>
      </patternFill>
    </fill>
    <fill>
      <patternFill patternType="solid">
        <fgColor indexed="29"/>
        <bgColor indexed="64"/>
      </patternFill>
    </fill>
    <fill>
      <patternFill patternType="solid">
        <fgColor indexed="14"/>
        <bgColor indexed="64"/>
      </patternFill>
    </fill>
    <fill>
      <patternFill patternType="solid">
        <fgColor indexed="51"/>
        <bgColor indexed="64"/>
      </patternFill>
    </fill>
    <fill>
      <patternFill patternType="solid">
        <fgColor indexed="42"/>
        <bgColor indexed="64"/>
      </patternFill>
    </fill>
    <fill>
      <patternFill patternType="gray0625">
        <fgColor indexed="23"/>
        <bgColor indexed="9"/>
      </patternFill>
    </fill>
    <fill>
      <patternFill patternType="solid">
        <fgColor indexed="30"/>
        <bgColor indexed="64"/>
      </patternFill>
    </fill>
    <fill>
      <patternFill patternType="mediumGray">
        <fgColor indexed="11"/>
      </patternFill>
    </fill>
    <fill>
      <patternFill patternType="solid">
        <fgColor indexed="61"/>
        <bgColor indexed="64"/>
      </patternFill>
    </fill>
    <fill>
      <patternFill patternType="solid">
        <fgColor indexed="11"/>
        <bgColor indexed="64"/>
      </patternFill>
    </fill>
    <fill>
      <patternFill patternType="solid">
        <fgColor indexed="58"/>
        <bgColor indexed="64"/>
      </patternFill>
    </fill>
    <fill>
      <patternFill patternType="solid">
        <fgColor indexed="24"/>
        <bgColor indexed="64"/>
      </patternFill>
    </fill>
    <fill>
      <patternFill patternType="darkUp">
        <fgColor indexed="8"/>
        <bgColor indexed="13"/>
      </patternFill>
    </fill>
    <fill>
      <patternFill patternType="solid">
        <fgColor indexed="11"/>
      </patternFill>
    </fill>
    <fill>
      <patternFill patternType="solid">
        <fgColor rgb="FFFFFFFF"/>
        <bgColor rgb="FFFFFFFF"/>
      </patternFill>
    </fill>
    <fill>
      <patternFill patternType="solid">
        <fgColor indexed="9"/>
        <bgColor indexed="64"/>
      </patternFill>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0"/>
        <bgColor indexed="64"/>
      </patternFill>
    </fill>
    <fill>
      <patternFill patternType="solid">
        <fgColor theme="2" tint="-0.249977111117893"/>
        <bgColor indexed="64"/>
      </patternFill>
    </fill>
    <fill>
      <patternFill patternType="solid">
        <fgColor theme="0" tint="-0.34998626667073579"/>
        <bgColor indexed="64"/>
      </patternFill>
    </fill>
  </fills>
  <borders count="5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thin">
        <color indexed="64"/>
      </top>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dashed">
        <color indexed="63"/>
      </left>
      <right style="dashed">
        <color indexed="63"/>
      </right>
      <top style="dashed">
        <color indexed="63"/>
      </top>
      <bottom style="dashed">
        <color indexed="63"/>
      </bottom>
      <diagonal/>
    </border>
    <border>
      <left style="dashed">
        <color indexed="28"/>
      </left>
      <right style="dashed">
        <color indexed="28"/>
      </right>
      <top style="dashed">
        <color indexed="28"/>
      </top>
      <bottom style="dashed">
        <color indexed="28"/>
      </bottom>
      <diagonal/>
    </border>
    <border>
      <left style="thin">
        <color indexed="64"/>
      </left>
      <right style="thin">
        <color indexed="64"/>
      </right>
      <top/>
      <bottom style="hair">
        <color indexed="64"/>
      </bottom>
      <diagonal/>
    </border>
    <border>
      <left style="medium">
        <color indexed="64"/>
      </left>
      <right style="medium">
        <color indexed="64"/>
      </right>
      <top style="medium">
        <color indexed="64"/>
      </top>
      <bottom style="medium">
        <color indexed="64"/>
      </bottom>
      <diagonal/>
    </border>
    <border>
      <left style="dotted">
        <color indexed="28"/>
      </left>
      <right style="dotted">
        <color indexed="28"/>
      </right>
      <top style="dotted">
        <color indexed="28"/>
      </top>
      <bottom style="dotted">
        <color indexed="28"/>
      </bottom>
      <diagonal/>
    </border>
    <border>
      <left style="dashed">
        <color indexed="55"/>
      </left>
      <right style="dashed">
        <color indexed="55"/>
      </right>
      <top style="dashed">
        <color indexed="55"/>
      </top>
      <bottom style="dashed">
        <color indexed="55"/>
      </bottom>
      <diagonal/>
    </border>
    <border>
      <left style="hair">
        <color indexed="12"/>
      </left>
      <right style="hair">
        <color indexed="12"/>
      </right>
      <top style="hair">
        <color indexed="12"/>
      </top>
      <bottom style="hair">
        <color indexed="12"/>
      </bottom>
      <diagonal/>
    </border>
    <border>
      <left style="thin">
        <color indexed="54"/>
      </left>
      <right style="thin">
        <color indexed="54"/>
      </right>
      <top style="thin">
        <color indexed="54"/>
      </top>
      <bottom style="thin">
        <color indexed="54"/>
      </bottom>
      <diagonal/>
    </border>
    <border>
      <left style="dotted">
        <color indexed="10"/>
      </left>
      <right style="dotted">
        <color indexed="10"/>
      </right>
      <top style="dotted">
        <color indexed="10"/>
      </top>
      <bottom style="dotted">
        <color indexed="10"/>
      </bottom>
      <diagonal/>
    </border>
    <border>
      <left style="thin">
        <color indexed="64"/>
      </left>
      <right style="thin">
        <color indexed="64"/>
      </right>
      <top style="thick">
        <color indexed="64"/>
      </top>
      <bottom style="hair">
        <color indexed="64"/>
      </bottom>
      <diagonal/>
    </border>
    <border>
      <left/>
      <right/>
      <top style="thin">
        <color indexed="19"/>
      </top>
      <bottom/>
      <diagonal/>
    </border>
    <border>
      <left style="thin">
        <color indexed="64"/>
      </left>
      <right style="thin">
        <color indexed="64"/>
      </right>
      <top style="hair">
        <color indexed="64"/>
      </top>
      <bottom style="hair">
        <color indexed="64"/>
      </bottom>
      <diagonal/>
    </border>
    <border>
      <left/>
      <right/>
      <top style="thin">
        <color indexed="19"/>
      </top>
      <bottom style="double">
        <color indexed="19"/>
      </bottom>
      <diagonal/>
    </border>
    <border>
      <left/>
      <right/>
      <top style="thin">
        <color indexed="64"/>
      </top>
      <bottom style="double">
        <color indexed="64"/>
      </bottom>
      <diagonal/>
    </border>
    <border>
      <left/>
      <right/>
      <top style="medium">
        <color indexed="64"/>
      </top>
      <bottom style="thin">
        <color indexed="64"/>
      </bottom>
      <diagonal/>
    </border>
    <border>
      <left/>
      <right/>
      <top/>
      <bottom style="thin">
        <color indexed="64"/>
      </bottom>
      <diagonal/>
    </border>
    <border>
      <left/>
      <right/>
      <top/>
      <bottom style="medium">
        <color rgb="FF000000"/>
      </bottom>
      <diagonal/>
    </border>
    <border>
      <left/>
      <right/>
      <top style="thin">
        <color rgb="FF000000"/>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43">
    <xf numFmtId="0" fontId="0" fillId="0" borderId="0"/>
    <xf numFmtId="0" fontId="17" fillId="0" borderId="0"/>
    <xf numFmtId="0" fontId="18" fillId="0" borderId="0"/>
    <xf numFmtId="43" fontId="18"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167" fontId="21" fillId="0" borderId="0">
      <alignment horizontal="left" vertical="center"/>
    </xf>
    <xf numFmtId="0" fontId="22"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20" fillId="0" borderId="0"/>
    <xf numFmtId="0" fontId="18"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167" fontId="23" fillId="0" borderId="0" applyFill="0" applyBorder="0" applyAlignment="0" applyProtection="0"/>
    <xf numFmtId="0" fontId="20" fillId="0" borderId="0"/>
    <xf numFmtId="0" fontId="24" fillId="0" borderId="0"/>
    <xf numFmtId="9" fontId="18" fillId="0" borderId="0" applyFont="0" applyFill="0" applyBorder="0" applyAlignment="0" applyProtection="0"/>
    <xf numFmtId="0" fontId="19" fillId="0" borderId="0" applyNumberFormat="0" applyFill="0" applyBorder="0" applyAlignment="0" applyProtection="0">
      <alignment vertical="top"/>
      <protection locked="0"/>
    </xf>
    <xf numFmtId="43" fontId="18" fillId="0" borderId="0" applyFont="0" applyFill="0" applyBorder="0" applyAlignment="0" applyProtection="0"/>
    <xf numFmtId="9" fontId="18" fillId="0" borderId="0" applyFont="0" applyFill="0" applyBorder="0" applyAlignment="0" applyProtection="0"/>
    <xf numFmtId="0" fontId="1" fillId="0" borderId="0"/>
    <xf numFmtId="9" fontId="1" fillId="0" borderId="0" applyFont="0" applyFill="0" applyBorder="0" applyAlignment="0" applyProtection="0"/>
    <xf numFmtId="41" fontId="20" fillId="0" borderId="0" applyFont="0" applyFill="0" applyBorder="0" applyAlignment="0" applyProtection="0"/>
    <xf numFmtId="165" fontId="20" fillId="0" borderId="0" applyFont="0" applyFill="0" applyBorder="0" applyAlignment="0" applyProtection="0"/>
    <xf numFmtId="164" fontId="20" fillId="0" borderId="0" applyFon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0" applyNumberFormat="0" applyBorder="0" applyAlignment="0" applyProtection="0"/>
    <xf numFmtId="0" fontId="7" fillId="4" borderId="0" applyNumberFormat="0" applyBorder="0" applyAlignment="0" applyProtection="0"/>
    <xf numFmtId="0" fontId="8" fillId="5" borderId="4" applyNumberFormat="0" applyAlignment="0" applyProtection="0"/>
    <xf numFmtId="0" fontId="9" fillId="6" borderId="5" applyNumberFormat="0" applyAlignment="0" applyProtection="0"/>
    <xf numFmtId="0" fontId="10" fillId="6" borderId="4" applyNumberFormat="0" applyAlignment="0" applyProtection="0"/>
    <xf numFmtId="0" fontId="11" fillId="0" borderId="6" applyNumberFormat="0" applyFill="0" applyAlignment="0" applyProtection="0"/>
    <xf numFmtId="0" fontId="12" fillId="7" borderId="7"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8" applyNumberFormat="0" applyFill="0" applyAlignment="0" applyProtection="0"/>
    <xf numFmtId="0" fontId="16"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6" fillId="11" borderId="0" applyNumberFormat="0" applyBorder="0" applyAlignment="0" applyProtection="0"/>
    <xf numFmtId="0" fontId="16"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6" fillId="15" borderId="0" applyNumberFormat="0" applyBorder="0" applyAlignment="0" applyProtection="0"/>
    <xf numFmtId="0" fontId="16"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6" fillId="19" borderId="0" applyNumberFormat="0" applyBorder="0" applyAlignment="0" applyProtection="0"/>
    <xf numFmtId="0" fontId="16"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6" fillId="23" borderId="0" applyNumberFormat="0" applyBorder="0" applyAlignment="0" applyProtection="0"/>
    <xf numFmtId="0" fontId="16"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6" fillId="27" borderId="0" applyNumberFormat="0" applyBorder="0" applyAlignment="0" applyProtection="0"/>
    <xf numFmtId="0" fontId="16"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6" fillId="31" borderId="0" applyNumberFormat="0" applyBorder="0" applyAlignment="0" applyProtection="0"/>
    <xf numFmtId="0" fontId="25" fillId="32" borderId="10">
      <alignment vertical="center"/>
    </xf>
    <xf numFmtId="43" fontId="20" fillId="0" borderId="0" applyFont="0" applyFill="0" applyBorder="0" applyAlignment="0" applyProtection="0"/>
    <xf numFmtId="165" fontId="20" fillId="0" borderId="0" applyFont="0" applyFill="0" applyBorder="0" applyAlignment="0" applyProtection="0"/>
    <xf numFmtId="0" fontId="20" fillId="0" borderId="0"/>
    <xf numFmtId="0" fontId="26" fillId="33"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26" fillId="36" borderId="0" applyNumberFormat="0" applyBorder="0" applyAlignment="0" applyProtection="0"/>
    <xf numFmtId="0" fontId="26" fillId="37" borderId="0" applyNumberFormat="0" applyBorder="0" applyAlignment="0" applyProtection="0"/>
    <xf numFmtId="0" fontId="26" fillId="35" borderId="0" applyNumberFormat="0" applyBorder="0" applyAlignment="0" applyProtection="0"/>
    <xf numFmtId="0" fontId="26" fillId="37" borderId="0" applyNumberFormat="0" applyBorder="0" applyAlignment="0" applyProtection="0"/>
    <xf numFmtId="0" fontId="26" fillId="34" borderId="0" applyNumberFormat="0" applyBorder="0" applyAlignment="0" applyProtection="0"/>
    <xf numFmtId="0" fontId="26" fillId="38" borderId="0" applyNumberFormat="0" applyBorder="0" applyAlignment="0" applyProtection="0"/>
    <xf numFmtId="0" fontId="26" fillId="39" borderId="0" applyNumberFormat="0" applyBorder="0" applyAlignment="0" applyProtection="0"/>
    <xf numFmtId="0" fontId="26" fillId="37" borderId="0" applyNumberFormat="0" applyBorder="0" applyAlignment="0" applyProtection="0"/>
    <xf numFmtId="0" fontId="26" fillId="35" borderId="0" applyNumberFormat="0" applyBorder="0" applyAlignment="0" applyProtection="0"/>
    <xf numFmtId="0" fontId="27" fillId="37" borderId="0" applyNumberFormat="0" applyBorder="0" applyAlignment="0" applyProtection="0"/>
    <xf numFmtId="0" fontId="27" fillId="40" borderId="0" applyNumberFormat="0" applyBorder="0" applyAlignment="0" applyProtection="0"/>
    <xf numFmtId="0" fontId="27" fillId="41" borderId="0" applyNumberFormat="0" applyBorder="0" applyAlignment="0" applyProtection="0"/>
    <xf numFmtId="0" fontId="27" fillId="39" borderId="0" applyNumberFormat="0" applyBorder="0" applyAlignment="0" applyProtection="0"/>
    <xf numFmtId="0" fontId="27" fillId="37" borderId="0" applyNumberFormat="0" applyBorder="0" applyAlignment="0" applyProtection="0"/>
    <xf numFmtId="0" fontId="27" fillId="34" borderId="0" applyNumberFormat="0" applyBorder="0" applyAlignment="0" applyProtection="0"/>
    <xf numFmtId="0" fontId="27" fillId="42" borderId="0" applyNumberFormat="0" applyBorder="0" applyAlignment="0" applyProtection="0"/>
    <xf numFmtId="0" fontId="27" fillId="40" borderId="0" applyNumberFormat="0" applyBorder="0" applyAlignment="0" applyProtection="0"/>
    <xf numFmtId="0" fontId="27" fillId="41" borderId="0" applyNumberFormat="0" applyBorder="0" applyAlignment="0" applyProtection="0"/>
    <xf numFmtId="0" fontId="27" fillId="43" borderId="0" applyNumberFormat="0" applyBorder="0" applyAlignment="0" applyProtection="0"/>
    <xf numFmtId="0" fontId="27" fillId="44" borderId="0" applyNumberFormat="0" applyBorder="0" applyAlignment="0" applyProtection="0"/>
    <xf numFmtId="0" fontId="27" fillId="45" borderId="0" applyNumberFormat="0" applyBorder="0" applyAlignment="0" applyProtection="0"/>
    <xf numFmtId="0" fontId="28" fillId="46" borderId="0" applyNumberFormat="0" applyBorder="0" applyAlignment="0" applyProtection="0"/>
    <xf numFmtId="0" fontId="29" fillId="47" borderId="11" applyNumberFormat="0" applyAlignment="0" applyProtection="0"/>
    <xf numFmtId="0" fontId="30" fillId="48" borderId="12" applyNumberFormat="0" applyAlignment="0" applyProtection="0"/>
    <xf numFmtId="43" fontId="20" fillId="0" borderId="0" applyFont="0" applyFill="0" applyBorder="0" applyAlignment="0" applyProtection="0"/>
    <xf numFmtId="0" fontId="31" fillId="0" borderId="0" applyNumberFormat="0" applyFill="0" applyBorder="0" applyAlignment="0" applyProtection="0"/>
    <xf numFmtId="0" fontId="32" fillId="37" borderId="0" applyNumberFormat="0" applyBorder="0" applyAlignment="0" applyProtection="0"/>
    <xf numFmtId="0" fontId="33" fillId="0" borderId="13" applyNumberFormat="0" applyFill="0" applyAlignment="0" applyProtection="0"/>
    <xf numFmtId="0" fontId="34" fillId="0" borderId="14" applyNumberFormat="0" applyFill="0" applyAlignment="0" applyProtection="0"/>
    <xf numFmtId="0" fontId="35" fillId="0" borderId="15" applyNumberFormat="0" applyFill="0" applyAlignment="0" applyProtection="0"/>
    <xf numFmtId="0" fontId="35" fillId="0" borderId="0" applyNumberFormat="0" applyFill="0" applyBorder="0" applyAlignment="0" applyProtection="0"/>
    <xf numFmtId="0" fontId="36" fillId="38" borderId="11" applyNumberFormat="0" applyAlignment="0" applyProtection="0"/>
    <xf numFmtId="0" fontId="37" fillId="0" borderId="16" applyNumberFormat="0" applyFill="0" applyAlignment="0" applyProtection="0"/>
    <xf numFmtId="0" fontId="38" fillId="38" borderId="0" applyNumberFormat="0" applyBorder="0" applyAlignment="0" applyProtection="0"/>
    <xf numFmtId="0" fontId="26" fillId="0" borderId="0"/>
    <xf numFmtId="0" fontId="39" fillId="35" borderId="10" applyNumberFormat="0" applyFont="0" applyAlignment="0" applyProtection="0"/>
    <xf numFmtId="0" fontId="40" fillId="47" borderId="17" applyNumberFormat="0" applyAlignment="0" applyProtection="0"/>
    <xf numFmtId="9" fontId="20" fillId="0" borderId="0" applyFont="0" applyFill="0" applyBorder="0" applyAlignment="0" applyProtection="0"/>
    <xf numFmtId="0" fontId="41" fillId="0" borderId="0" applyNumberFormat="0" applyFill="0" applyBorder="0" applyAlignment="0" applyProtection="0"/>
    <xf numFmtId="0" fontId="42" fillId="0" borderId="18" applyNumberFormat="0" applyFill="0" applyAlignment="0" applyProtection="0"/>
    <xf numFmtId="0" fontId="37" fillId="0" borderId="0" applyNumberFormat="0" applyFill="0" applyBorder="0" applyAlignment="0" applyProtection="0"/>
    <xf numFmtId="168" fontId="39" fillId="0" borderId="0"/>
    <xf numFmtId="9" fontId="39" fillId="0" borderId="0" applyFont="0" applyFill="0" applyBorder="0" applyAlignment="0" applyProtection="0"/>
    <xf numFmtId="43" fontId="20" fillId="0" borderId="0" applyFont="0" applyFill="0" applyBorder="0" applyAlignment="0" applyProtection="0"/>
    <xf numFmtId="0" fontId="29" fillId="47" borderId="11" applyNumberFormat="0" applyAlignment="0" applyProtection="0"/>
    <xf numFmtId="43" fontId="20" fillId="0" borderId="0" applyFont="0" applyFill="0" applyBorder="0" applyAlignment="0" applyProtection="0"/>
    <xf numFmtId="0" fontId="36" fillId="38" borderId="11" applyNumberFormat="0" applyAlignment="0" applyProtection="0"/>
    <xf numFmtId="0" fontId="39" fillId="35" borderId="10" applyNumberFormat="0" applyFont="0" applyAlignment="0" applyProtection="0"/>
    <xf numFmtId="0" fontId="40" fillId="47" borderId="17" applyNumberFormat="0" applyAlignment="0" applyProtection="0"/>
    <xf numFmtId="43" fontId="20" fillId="0" borderId="0" applyFont="0" applyFill="0" applyBorder="0" applyAlignment="0" applyProtection="0"/>
    <xf numFmtId="0" fontId="42" fillId="0" borderId="18" applyNumberFormat="0" applyFill="0" applyAlignment="0" applyProtection="0"/>
    <xf numFmtId="43"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9" fillId="47" borderId="11" applyNumberFormat="0" applyAlignment="0" applyProtection="0"/>
    <xf numFmtId="43" fontId="20" fillId="0" borderId="0" applyFont="0" applyFill="0" applyBorder="0" applyAlignment="0" applyProtection="0"/>
    <xf numFmtId="0" fontId="36" fillId="38" borderId="11" applyNumberFormat="0" applyAlignment="0" applyProtection="0"/>
    <xf numFmtId="0" fontId="39" fillId="35" borderId="10" applyNumberFormat="0" applyFont="0" applyAlignment="0" applyProtection="0"/>
    <xf numFmtId="0" fontId="40" fillId="47" borderId="17" applyNumberFormat="0" applyAlignment="0" applyProtection="0"/>
    <xf numFmtId="0" fontId="42" fillId="0" borderId="18" applyNumberFormat="0" applyFill="0" applyAlignment="0" applyProtection="0"/>
    <xf numFmtId="0" fontId="29" fillId="47" borderId="11" applyNumberFormat="0" applyAlignment="0" applyProtection="0"/>
    <xf numFmtId="0" fontId="36" fillId="38" borderId="11" applyNumberFormat="0" applyAlignment="0" applyProtection="0"/>
    <xf numFmtId="0" fontId="39" fillId="35" borderId="10" applyNumberFormat="0" applyFont="0" applyAlignment="0" applyProtection="0"/>
    <xf numFmtId="0" fontId="40" fillId="47" borderId="17" applyNumberFormat="0" applyAlignment="0" applyProtection="0"/>
    <xf numFmtId="0" fontId="42" fillId="0" borderId="18" applyNumberFormat="0" applyFill="0" applyAlignment="0" applyProtection="0"/>
    <xf numFmtId="0" fontId="29" fillId="47" borderId="11" applyNumberFormat="0" applyAlignment="0" applyProtection="0"/>
    <xf numFmtId="0" fontId="36" fillId="38" borderId="11" applyNumberFormat="0" applyAlignment="0" applyProtection="0"/>
    <xf numFmtId="0" fontId="39" fillId="35" borderId="10" applyNumberFormat="0" applyFont="0" applyAlignment="0" applyProtection="0"/>
    <xf numFmtId="0" fontId="40" fillId="47" borderId="17" applyNumberFormat="0" applyAlignment="0" applyProtection="0"/>
    <xf numFmtId="0" fontId="42" fillId="0" borderId="18" applyNumberFormat="0" applyFill="0" applyAlignment="0" applyProtection="0"/>
    <xf numFmtId="0" fontId="29" fillId="47" borderId="11" applyNumberFormat="0" applyAlignment="0" applyProtection="0"/>
    <xf numFmtId="0" fontId="36" fillId="38" borderId="11" applyNumberFormat="0" applyAlignment="0" applyProtection="0"/>
    <xf numFmtId="0" fontId="39" fillId="35" borderId="10" applyNumberFormat="0" applyFont="0" applyAlignment="0" applyProtection="0"/>
    <xf numFmtId="0" fontId="40" fillId="47" borderId="17" applyNumberFormat="0" applyAlignment="0" applyProtection="0"/>
    <xf numFmtId="0" fontId="42" fillId="0" borderId="18" applyNumberFormat="0" applyFill="0" applyAlignment="0" applyProtection="0"/>
    <xf numFmtId="0" fontId="29" fillId="47" borderId="11" applyNumberFormat="0" applyAlignment="0" applyProtection="0"/>
    <xf numFmtId="0" fontId="36" fillId="38" borderId="11" applyNumberFormat="0" applyAlignment="0" applyProtection="0"/>
    <xf numFmtId="0" fontId="39" fillId="35" borderId="10" applyNumberFormat="0" applyFont="0" applyAlignment="0" applyProtection="0"/>
    <xf numFmtId="0" fontId="40" fillId="47" borderId="17" applyNumberFormat="0" applyAlignment="0" applyProtection="0"/>
    <xf numFmtId="0" fontId="42" fillId="0" borderId="18" applyNumberFormat="0" applyFill="0" applyAlignment="0" applyProtection="0"/>
    <xf numFmtId="0" fontId="29" fillId="47" borderId="11" applyNumberFormat="0" applyAlignment="0" applyProtection="0"/>
    <xf numFmtId="0" fontId="36" fillId="38" borderId="11" applyNumberFormat="0" applyAlignment="0" applyProtection="0"/>
    <xf numFmtId="0" fontId="39" fillId="35" borderId="10" applyNumberFormat="0" applyFont="0" applyAlignment="0" applyProtection="0"/>
    <xf numFmtId="0" fontId="40" fillId="47" borderId="17" applyNumberFormat="0" applyAlignment="0" applyProtection="0"/>
    <xf numFmtId="0" fontId="42" fillId="0" borderId="18" applyNumberFormat="0" applyFill="0" applyAlignment="0" applyProtection="0"/>
    <xf numFmtId="43" fontId="43" fillId="0" borderId="0" applyFont="0" applyFill="0" applyBorder="0" applyAlignment="0" applyProtection="0"/>
    <xf numFmtId="43" fontId="44" fillId="0" borderId="0" applyFont="0" applyFill="0" applyBorder="0" applyAlignment="0" applyProtection="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169" fontId="46" fillId="50" borderId="0" applyBorder="0">
      <alignment horizontal="center"/>
      <protection locked="0"/>
    </xf>
    <xf numFmtId="169" fontId="46" fillId="0" borderId="0" applyFill="0" applyBorder="0">
      <alignment horizontal="center"/>
    </xf>
    <xf numFmtId="0" fontId="20" fillId="0" borderId="0" applyNumberFormat="0" applyFill="0" applyBorder="0" applyAlignment="0" applyProtection="0"/>
    <xf numFmtId="0" fontId="48" fillId="0" borderId="0" applyFont="0" applyFill="0" applyBorder="0" applyAlignment="0" applyProtection="0"/>
    <xf numFmtId="0" fontId="20" fillId="0" borderId="0" applyFont="0" applyFill="0" applyBorder="0" applyAlignment="0" applyProtection="0"/>
    <xf numFmtId="170" fontId="46" fillId="50" borderId="0" applyBorder="0">
      <alignment horizontal="center"/>
      <protection locked="0"/>
    </xf>
    <xf numFmtId="170" fontId="46" fillId="0" borderId="0" applyFill="0" applyBorder="0">
      <alignment horizontal="center"/>
    </xf>
    <xf numFmtId="171" fontId="46" fillId="50" borderId="0" applyBorder="0">
      <alignment horizontal="center"/>
      <protection locked="0"/>
    </xf>
    <xf numFmtId="171" fontId="46" fillId="0" borderId="0" applyFill="0" applyBorder="0">
      <alignment horizontal="center"/>
    </xf>
    <xf numFmtId="0" fontId="20" fillId="0" borderId="0"/>
    <xf numFmtId="0" fontId="49" fillId="0" borderId="20">
      <alignment horizontal="center" vertical="center"/>
    </xf>
    <xf numFmtId="0" fontId="50" fillId="49" borderId="20"/>
    <xf numFmtId="0" fontId="51" fillId="0" borderId="0" applyFont="0" applyFill="0" applyBorder="0" applyAlignment="0" applyProtection="0"/>
    <xf numFmtId="172" fontId="52" fillId="49" borderId="20" applyBorder="0"/>
    <xf numFmtId="0" fontId="50" fillId="49" borderId="20">
      <alignment horizontal="center"/>
      <protection locked="0"/>
    </xf>
    <xf numFmtId="173" fontId="53" fillId="0" borderId="0" applyNumberFormat="0" applyFont="0" applyAlignment="0">
      <alignment vertical="top"/>
    </xf>
    <xf numFmtId="0" fontId="54" fillId="0" borderId="0"/>
    <xf numFmtId="174" fontId="55" fillId="51" borderId="19">
      <alignment horizontal="center"/>
    </xf>
    <xf numFmtId="175" fontId="20" fillId="52" borderId="21" applyNumberFormat="0">
      <alignment vertical="center"/>
    </xf>
    <xf numFmtId="176" fontId="20" fillId="53" borderId="21" applyNumberFormat="0">
      <alignment vertical="center"/>
    </xf>
    <xf numFmtId="1" fontId="20" fillId="54" borderId="21" applyNumberFormat="0">
      <alignment vertical="center"/>
    </xf>
    <xf numFmtId="175" fontId="20" fillId="54" borderId="21" applyNumberFormat="0">
      <alignment vertical="center"/>
    </xf>
    <xf numFmtId="175" fontId="20" fillId="32" borderId="21" applyNumberFormat="0">
      <alignment vertical="center"/>
    </xf>
    <xf numFmtId="177" fontId="56" fillId="0" borderId="0"/>
    <xf numFmtId="3" fontId="20" fillId="0" borderId="21" applyNumberFormat="0">
      <alignment vertical="center"/>
    </xf>
    <xf numFmtId="178" fontId="47" fillId="55" borderId="21" applyNumberFormat="0" applyFont="0" applyAlignment="0">
      <alignment vertical="center"/>
    </xf>
    <xf numFmtId="175" fontId="47" fillId="56" borderId="21" applyNumberFormat="0">
      <alignment vertical="center"/>
    </xf>
    <xf numFmtId="179" fontId="57" fillId="0" borderId="0" applyFill="0" applyBorder="0" applyProtection="0">
      <alignment horizontal="center" vertical="center"/>
    </xf>
    <xf numFmtId="180" fontId="58" fillId="50" borderId="22">
      <alignment horizontal="center" vertical="center"/>
      <protection locked="0"/>
    </xf>
    <xf numFmtId="180" fontId="59" fillId="0" borderId="0" applyFill="0" applyBorder="0">
      <alignment horizontal="center" vertical="center"/>
    </xf>
    <xf numFmtId="0" fontId="60" fillId="0" borderId="0" applyNumberFormat="0">
      <alignment horizontal="center" wrapText="1"/>
    </xf>
    <xf numFmtId="181" fontId="20" fillId="0" borderId="0" applyFont="0" applyFill="0" applyBorder="0" applyAlignment="0" applyProtection="0"/>
    <xf numFmtId="0" fontId="20" fillId="0" borderId="23" applyFont="0" applyFill="0" applyBorder="0" applyAlignment="0" applyProtection="0">
      <alignment horizontal="right"/>
    </xf>
    <xf numFmtId="0" fontId="61" fillId="0" borderId="0" applyFill="0" applyBorder="0"/>
    <xf numFmtId="175" fontId="62" fillId="57" borderId="0" applyFont="0" applyAlignment="0">
      <alignment vertical="center" wrapText="1"/>
    </xf>
    <xf numFmtId="175" fontId="63" fillId="57" borderId="19" applyNumberFormat="0" applyBorder="0" applyAlignment="0">
      <alignment vertical="center" wrapText="1"/>
    </xf>
    <xf numFmtId="0" fontId="64" fillId="0" borderId="0"/>
    <xf numFmtId="0" fontId="64" fillId="0" borderId="0"/>
    <xf numFmtId="38" fontId="65" fillId="49" borderId="24"/>
    <xf numFmtId="0" fontId="20" fillId="0" borderId="0" applyFont="0" applyFill="0" applyBorder="0" applyAlignment="0" applyProtection="0"/>
    <xf numFmtId="182" fontId="20" fillId="58" borderId="0" applyNumberFormat="0" applyFont="0" applyBorder="0" applyAlignment="0" applyProtection="0"/>
    <xf numFmtId="41" fontId="20" fillId="0" borderId="0" applyFont="0" applyFill="0" applyBorder="0" applyAlignment="0" applyProtection="0"/>
    <xf numFmtId="43" fontId="20" fillId="0" borderId="0" applyFont="0" applyFill="0" applyBorder="0" applyAlignment="0" applyProtection="0"/>
    <xf numFmtId="183" fontId="66" fillId="0" borderId="0" applyFill="0" applyBorder="0">
      <alignment horizontal="center" vertical="center"/>
    </xf>
    <xf numFmtId="184" fontId="20" fillId="0" borderId="0" applyFont="0" applyFill="0" applyBorder="0" applyAlignment="0" applyProtection="0"/>
    <xf numFmtId="0" fontId="20" fillId="59" borderId="25" applyNumberFormat="0">
      <alignment vertical="center"/>
    </xf>
    <xf numFmtId="185" fontId="20" fillId="60" borderId="0" applyNumberFormat="0" applyFont="0" applyBorder="0" applyAlignment="0" applyProtection="0"/>
    <xf numFmtId="0" fontId="67" fillId="0" borderId="0" applyNumberFormat="0" applyFill="0" applyBorder="0" applyAlignment="0" applyProtection="0"/>
    <xf numFmtId="0" fontId="68" fillId="0" borderId="0" applyNumberFormat="0" applyFill="0" applyBorder="0" applyAlignment="0" applyProtection="0"/>
    <xf numFmtId="186" fontId="69" fillId="0" borderId="0">
      <alignment horizontal="right" vertical="top"/>
    </xf>
    <xf numFmtId="187" fontId="70" fillId="0" borderId="0">
      <alignment horizontal="right" vertical="top"/>
    </xf>
    <xf numFmtId="0" fontId="69" fillId="0" borderId="0">
      <alignment horizontal="right" vertical="top"/>
    </xf>
    <xf numFmtId="0" fontId="70" fillId="0" borderId="0" applyFill="0" applyBorder="0">
      <alignment horizontal="right" vertical="top"/>
    </xf>
    <xf numFmtId="188" fontId="70" fillId="0" borderId="0" applyFill="0" applyBorder="0">
      <alignment horizontal="right" vertical="top"/>
    </xf>
    <xf numFmtId="189" fontId="70" fillId="0" borderId="0" applyFill="0" applyBorder="0">
      <alignment horizontal="right" vertical="top"/>
    </xf>
    <xf numFmtId="190" fontId="70" fillId="0" borderId="0" applyFill="0" applyBorder="0">
      <alignment horizontal="right" vertical="top"/>
    </xf>
    <xf numFmtId="0" fontId="71" fillId="0" borderId="0">
      <alignment horizontal="center" wrapText="1"/>
    </xf>
    <xf numFmtId="191" fontId="72" fillId="0" borderId="0" applyFill="0" applyBorder="0">
      <alignment vertical="top"/>
    </xf>
    <xf numFmtId="191" fontId="45" fillId="0" borderId="0" applyFill="0" applyBorder="0" applyProtection="0">
      <alignment vertical="top"/>
    </xf>
    <xf numFmtId="191" fontId="73" fillId="0" borderId="0">
      <alignment vertical="top"/>
    </xf>
    <xf numFmtId="41" fontId="70" fillId="0" borderId="0" applyFill="0" applyBorder="0" applyAlignment="0" applyProtection="0">
      <alignment horizontal="right" vertical="top"/>
    </xf>
    <xf numFmtId="191" fontId="63" fillId="0" borderId="0"/>
    <xf numFmtId="0" fontId="70" fillId="0" borderId="0" applyFill="0" applyBorder="0">
      <alignment horizontal="left" vertical="top"/>
    </xf>
    <xf numFmtId="192" fontId="20" fillId="0" borderId="0" applyFont="0" applyFill="0" applyBorder="0" applyAlignment="0" applyProtection="0"/>
    <xf numFmtId="178" fontId="24" fillId="0" borderId="0">
      <alignment vertical="top"/>
    </xf>
    <xf numFmtId="0" fontId="20" fillId="32" borderId="17" applyNumberFormat="0">
      <alignment vertical="center"/>
    </xf>
    <xf numFmtId="0" fontId="74" fillId="0" borderId="0" applyNumberFormat="0" applyFill="0" applyBorder="0" applyAlignment="0" applyProtection="0"/>
    <xf numFmtId="0" fontId="64" fillId="0" borderId="0"/>
    <xf numFmtId="182" fontId="75" fillId="0" borderId="0" applyNumberFormat="0" applyFill="0" applyBorder="0" applyAlignment="0" applyProtection="0"/>
    <xf numFmtId="0" fontId="47" fillId="0" borderId="0"/>
    <xf numFmtId="177" fontId="47" fillId="0" borderId="0"/>
    <xf numFmtId="0" fontId="76" fillId="32" borderId="26" applyNumberFormat="0">
      <alignment vertical="center"/>
    </xf>
    <xf numFmtId="185" fontId="77" fillId="0" borderId="0" applyNumberFormat="0" applyFill="0" applyBorder="0" applyAlignment="0" applyProtection="0"/>
    <xf numFmtId="0" fontId="78" fillId="61" borderId="0"/>
    <xf numFmtId="0" fontId="79" fillId="0" borderId="0" applyFill="0" applyBorder="0" applyProtection="0">
      <alignment horizontal="right"/>
    </xf>
    <xf numFmtId="193" fontId="68" fillId="0" borderId="0" applyFont="0" applyBorder="0" applyAlignment="0"/>
    <xf numFmtId="178" fontId="80" fillId="0" borderId="0">
      <alignment vertical="top"/>
    </xf>
    <xf numFmtId="0" fontId="81" fillId="49" borderId="27"/>
    <xf numFmtId="175" fontId="82" fillId="49" borderId="22" applyNumberFormat="0">
      <alignment vertical="center"/>
      <protection locked="0"/>
    </xf>
    <xf numFmtId="0" fontId="82" fillId="62" borderId="22" applyNumberFormat="0">
      <alignment vertical="center"/>
      <protection locked="0"/>
    </xf>
    <xf numFmtId="0" fontId="20" fillId="49" borderId="28" applyNumberFormat="0" applyAlignment="0">
      <protection locked="0"/>
    </xf>
    <xf numFmtId="0" fontId="83" fillId="0" borderId="0" applyNumberFormat="0" applyFill="0" applyBorder="0" applyProtection="0">
      <alignment horizontal="centerContinuous" wrapText="1"/>
    </xf>
    <xf numFmtId="38" fontId="84" fillId="0" borderId="0"/>
    <xf numFmtId="38" fontId="85" fillId="0" borderId="0"/>
    <xf numFmtId="38" fontId="86" fillId="0" borderId="0"/>
    <xf numFmtId="38" fontId="87" fillId="0" borderId="0"/>
    <xf numFmtId="0" fontId="46" fillId="0" borderId="0"/>
    <xf numFmtId="0" fontId="46" fillId="0" borderId="0"/>
    <xf numFmtId="178" fontId="88" fillId="0" borderId="0" applyFont="0">
      <alignment vertical="top"/>
    </xf>
    <xf numFmtId="0" fontId="89" fillId="0" borderId="0" applyNumberFormat="0" applyFill="0" applyBorder="0" applyAlignment="0" applyProtection="0"/>
    <xf numFmtId="194" fontId="90" fillId="0" borderId="0" applyFill="0">
      <alignment horizontal="center"/>
    </xf>
    <xf numFmtId="0" fontId="91" fillId="0" borderId="0" applyNumberFormat="0" applyFill="0" applyBorder="0" applyAlignment="0" applyProtection="0"/>
    <xf numFmtId="41" fontId="20" fillId="0" borderId="0" applyFont="0" applyFill="0" applyBorder="0" applyAlignment="0" applyProtection="0"/>
    <xf numFmtId="43" fontId="20" fillId="0" borderId="0" applyFont="0" applyFill="0" applyBorder="0" applyAlignment="0" applyProtection="0"/>
    <xf numFmtId="0" fontId="92" fillId="0" borderId="0" applyNumberFormat="0" applyFill="0">
      <alignment vertical="center"/>
    </xf>
    <xf numFmtId="0" fontId="20" fillId="0" borderId="0" applyFont="0" applyFill="0" applyBorder="0" applyAlignment="0" applyProtection="0"/>
    <xf numFmtId="0" fontId="20" fillId="0" borderId="0" applyFont="0" applyFill="0" applyBorder="0" applyAlignment="0" applyProtection="0"/>
    <xf numFmtId="0" fontId="82" fillId="52" borderId="29" applyNumberFormat="0" applyFont="0" applyFill="0" applyAlignment="0" applyProtection="0">
      <alignment vertical="center"/>
      <protection locked="0"/>
    </xf>
    <xf numFmtId="0" fontId="93" fillId="0" borderId="0" applyNumberFormat="0" applyBorder="0">
      <alignment horizontal="left" vertical="top"/>
    </xf>
    <xf numFmtId="0" fontId="82" fillId="52" borderId="29" applyNumberFormat="0" applyFont="0" applyFill="0" applyAlignment="0" applyProtection="0">
      <alignment vertical="center"/>
      <protection locked="0"/>
    </xf>
    <xf numFmtId="0" fontId="20" fillId="0" borderId="0"/>
    <xf numFmtId="185" fontId="94" fillId="0" borderId="0" applyNumberFormat="0" applyFill="0" applyBorder="0" applyAlignment="0" applyProtection="0"/>
    <xf numFmtId="195" fontId="20" fillId="0" borderId="0" applyFont="0" applyFill="0" applyBorder="0" applyAlignment="0" applyProtection="0"/>
    <xf numFmtId="0" fontId="20" fillId="0" borderId="20"/>
    <xf numFmtId="0" fontId="20" fillId="0" borderId="0" applyFont="0" applyFill="0" applyBorder="0" applyAlignment="0" applyProtection="0"/>
    <xf numFmtId="14" fontId="20" fillId="0" borderId="0" applyFont="0" applyFill="0" applyBorder="0" applyAlignment="0" applyProtection="0"/>
    <xf numFmtId="0" fontId="20" fillId="0" borderId="0" applyFont="0" applyFill="0" applyBorder="0" applyAlignment="0" applyProtection="0"/>
    <xf numFmtId="172" fontId="95" fillId="0" borderId="20" applyBorder="0"/>
    <xf numFmtId="1" fontId="20" fillId="0" borderId="0" applyFont="0" applyFill="0" applyBorder="0" applyAlignment="0" applyProtection="0"/>
    <xf numFmtId="0" fontId="64" fillId="0" borderId="0"/>
    <xf numFmtId="9" fontId="23" fillId="0" borderId="0" applyFont="0" applyFill="0" applyBorder="0" applyAlignment="0" applyProtection="0"/>
    <xf numFmtId="10" fontId="23" fillId="0" borderId="0" applyFont="0" applyFill="0" applyBorder="0" applyAlignment="0" applyProtection="0"/>
    <xf numFmtId="9" fontId="23" fillId="0" borderId="0" applyFont="0" applyFill="0" applyBorder="0" applyAlignment="0" applyProtection="0"/>
    <xf numFmtId="0" fontId="43" fillId="63" borderId="30" applyNumberFormat="0" applyFont="0" applyBorder="0" applyAlignment="0" applyProtection="0"/>
    <xf numFmtId="0" fontId="20" fillId="0" borderId="0" applyFill="0" applyBorder="0" applyProtection="0">
      <alignment vertical="center"/>
    </xf>
    <xf numFmtId="175" fontId="62" fillId="57" borderId="0">
      <alignment vertical="center"/>
    </xf>
    <xf numFmtId="175" fontId="53" fillId="64" borderId="0"/>
    <xf numFmtId="0" fontId="96" fillId="0" borderId="0" applyNumberFormat="0" applyFill="0" applyBorder="0" applyAlignment="0" applyProtection="0"/>
    <xf numFmtId="0" fontId="47" fillId="65" borderId="21" applyNumberFormat="0">
      <alignment horizontal="center" vertical="center"/>
      <protection locked="0"/>
    </xf>
    <xf numFmtId="0" fontId="20" fillId="66" borderId="0"/>
    <xf numFmtId="0" fontId="20" fillId="0" borderId="0" applyNumberFormat="0" applyFill="0" applyBorder="0" applyAlignment="0" applyProtection="0"/>
    <xf numFmtId="0" fontId="68" fillId="0" borderId="9" applyFont="0" applyFill="0" applyAlignment="0" applyProtection="0"/>
    <xf numFmtId="185" fontId="97" fillId="0" borderId="31" applyNumberFormat="0" applyFont="0" applyFill="0" applyAlignment="0" applyProtection="0"/>
    <xf numFmtId="0" fontId="43" fillId="0" borderId="32" applyNumberFormat="0" applyFont="0" applyFill="0" applyAlignment="0" applyProtection="0">
      <alignment horizontal="right"/>
    </xf>
    <xf numFmtId="0" fontId="68" fillId="0" borderId="0" applyFont="0" applyFill="0" applyBorder="0" applyAlignment="0" applyProtection="0"/>
    <xf numFmtId="175" fontId="62" fillId="67" borderId="0" applyNumberFormat="0">
      <alignment vertical="center"/>
    </xf>
    <xf numFmtId="175" fontId="98" fillId="52" borderId="0" applyNumberFormat="0">
      <alignment vertical="center"/>
    </xf>
    <xf numFmtId="175" fontId="99" fillId="0" borderId="0" applyNumberFormat="0">
      <alignment vertical="center"/>
    </xf>
    <xf numFmtId="175" fontId="53" fillId="0" borderId="0" applyNumberFormat="0">
      <alignment vertical="center"/>
    </xf>
    <xf numFmtId="0" fontId="100" fillId="0" borderId="0">
      <alignment vertical="center"/>
    </xf>
    <xf numFmtId="182" fontId="101" fillId="0" borderId="0" applyNumberFormat="0" applyFill="0" applyBorder="0" applyAlignment="0" applyProtection="0"/>
    <xf numFmtId="185" fontId="97" fillId="0" borderId="33" applyNumberFormat="0" applyFont="0" applyFill="0" applyAlignment="0" applyProtection="0"/>
    <xf numFmtId="0" fontId="68" fillId="0" borderId="34" applyFont="0" applyFill="0" applyAlignment="0" applyProtection="0"/>
    <xf numFmtId="175" fontId="47" fillId="68" borderId="0" applyNumberFormat="0" applyFont="0" applyBorder="0" applyAlignment="0" applyProtection="0"/>
    <xf numFmtId="0" fontId="102" fillId="0" borderId="0">
      <alignment vertical="center"/>
    </xf>
    <xf numFmtId="0" fontId="103" fillId="0" borderId="0" applyNumberFormat="0" applyFill="0" applyBorder="0" applyAlignment="0" applyProtection="0"/>
    <xf numFmtId="42" fontId="20" fillId="0" borderId="0" applyFont="0" applyFill="0" applyBorder="0" applyAlignment="0" applyProtection="0"/>
    <xf numFmtId="44" fontId="20" fillId="0" borderId="0" applyFont="0" applyFill="0" applyBorder="0" applyAlignment="0" applyProtection="0"/>
    <xf numFmtId="0" fontId="51" fillId="0" borderId="0"/>
    <xf numFmtId="0" fontId="20" fillId="69" borderId="0" applyNumberFormat="0" applyFont="0" applyBorder="0" applyAlignment="0" applyProtection="0"/>
    <xf numFmtId="9" fontId="1" fillId="0" borderId="0" applyFont="0" applyFill="0" applyBorder="0" applyAlignment="0" applyProtection="0"/>
    <xf numFmtId="9" fontId="1" fillId="0" borderId="0" applyFont="0" applyFill="0" applyBorder="0" applyAlignment="0" applyProtection="0"/>
    <xf numFmtId="167" fontId="21" fillId="0" borderId="0">
      <alignment horizontal="left" vertical="center"/>
    </xf>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18" fillId="0" borderId="0" applyFont="0" applyFill="0" applyBorder="0" applyAlignment="0" applyProtection="0"/>
    <xf numFmtId="168" fontId="39" fillId="0" borderId="0"/>
    <xf numFmtId="0" fontId="18"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104" fillId="0" borderId="0" applyNumberFormat="0" applyFill="0" applyBorder="0" applyAlignment="0" applyProtection="0">
      <alignment vertical="top"/>
      <protection locked="0"/>
    </xf>
    <xf numFmtId="0" fontId="20" fillId="0" borderId="0"/>
    <xf numFmtId="9" fontId="20" fillId="0" borderId="0" applyFont="0" applyFill="0" applyBorder="0" applyAlignment="0" applyProtection="0"/>
    <xf numFmtId="0" fontId="105" fillId="0" borderId="0" applyNumberFormat="0" applyFill="0" applyBorder="0" applyAlignment="0" applyProtection="0"/>
    <xf numFmtId="198" fontId="106" fillId="0" borderId="0"/>
    <xf numFmtId="0" fontId="107" fillId="0" borderId="0"/>
    <xf numFmtId="0" fontId="107" fillId="0" borderId="0" applyNumberFormat="0" applyFont="0" applyFill="0" applyBorder="0" applyAlignment="0" applyProtection="0"/>
    <xf numFmtId="200" fontId="107" fillId="0" borderId="0" applyFont="0" applyFill="0" applyBorder="0" applyAlignment="0" applyProtection="0"/>
    <xf numFmtId="0" fontId="107" fillId="0" borderId="0" applyNumberFormat="0" applyBorder="0" applyProtection="0"/>
    <xf numFmtId="0" fontId="108" fillId="0" borderId="0" applyNumberFormat="0" applyBorder="0" applyProtection="0"/>
    <xf numFmtId="9" fontId="107" fillId="0" borderId="0" applyFont="0" applyFill="0" applyBorder="0" applyAlignment="0" applyProtection="0"/>
    <xf numFmtId="166" fontId="1" fillId="0" borderId="0" applyFont="0" applyFill="0" applyBorder="0" applyAlignment="0" applyProtection="0"/>
    <xf numFmtId="9" fontId="1" fillId="0" borderId="0" applyFont="0" applyFill="0" applyBorder="0" applyAlignment="0" applyProtection="0"/>
    <xf numFmtId="205" fontId="124" fillId="0" borderId="0" applyBorder="0" applyProtection="0">
      <alignment horizontal="left" vertical="center"/>
    </xf>
  </cellStyleXfs>
  <cellXfs count="204">
    <xf numFmtId="0" fontId="0" fillId="0" borderId="0" xfId="0"/>
    <xf numFmtId="9" fontId="0" fillId="0" borderId="0" xfId="0" applyNumberFormat="1"/>
    <xf numFmtId="0" fontId="0" fillId="0" borderId="0" xfId="0" applyAlignment="1">
      <alignment horizontal="left"/>
    </xf>
    <xf numFmtId="0" fontId="24" fillId="71" borderId="35" xfId="0" applyFont="1" applyFill="1" applyBorder="1" applyAlignment="1">
      <alignment wrapText="1"/>
    </xf>
    <xf numFmtId="0" fontId="24" fillId="0" borderId="36" xfId="0" applyFont="1" applyBorder="1"/>
    <xf numFmtId="0" fontId="24" fillId="0" borderId="36" xfId="0" applyFont="1" applyBorder="1" applyAlignment="1">
      <alignment horizontal="right"/>
    </xf>
    <xf numFmtId="0" fontId="24" fillId="0" borderId="36" xfId="0" applyFont="1" applyBorder="1" applyAlignment="1">
      <alignment horizontal="right" wrapText="1"/>
    </xf>
    <xf numFmtId="198" fontId="24" fillId="0" borderId="36" xfId="333" applyFont="1" applyBorder="1" applyAlignment="1">
      <alignment horizontal="right" wrapText="1"/>
    </xf>
    <xf numFmtId="0" fontId="24" fillId="0" borderId="0" xfId="0" applyFont="1"/>
    <xf numFmtId="0" fontId="24" fillId="0" borderId="0" xfId="0" applyFont="1" applyAlignment="1">
      <alignment horizontal="right" wrapText="1"/>
    </xf>
    <xf numFmtId="198" fontId="24" fillId="0" borderId="0" xfId="333" applyFont="1" applyAlignment="1">
      <alignment horizontal="right" wrapText="1"/>
    </xf>
    <xf numFmtId="199" fontId="0" fillId="0" borderId="0" xfId="0" applyNumberFormat="1"/>
    <xf numFmtId="2" fontId="0" fillId="0" borderId="0" xfId="0" applyNumberFormat="1"/>
    <xf numFmtId="0" fontId="0" fillId="0" borderId="0" xfId="0" applyAlignment="1">
      <alignment horizontal="left" vertical="center" indent="1"/>
    </xf>
    <xf numFmtId="0" fontId="0" fillId="0" borderId="0" xfId="0" applyAlignment="1">
      <alignment horizontal="center"/>
    </xf>
    <xf numFmtId="0" fontId="15" fillId="0" borderId="0" xfId="0" applyFont="1"/>
    <xf numFmtId="2" fontId="15" fillId="0" borderId="0" xfId="0" applyNumberFormat="1" applyFont="1"/>
    <xf numFmtId="0" fontId="15" fillId="0" borderId="0" xfId="0" applyFont="1" applyAlignment="1">
      <alignment wrapText="1"/>
    </xf>
    <xf numFmtId="2" fontId="15" fillId="0" borderId="0" xfId="0" applyNumberFormat="1" applyFont="1" applyAlignment="1">
      <alignment wrapText="1"/>
    </xf>
    <xf numFmtId="0" fontId="15" fillId="0" borderId="0" xfId="0" applyFont="1" applyAlignment="1">
      <alignment horizontal="center" wrapText="1"/>
    </xf>
    <xf numFmtId="0" fontId="0" fillId="72" borderId="0" xfId="0" applyFill="1"/>
    <xf numFmtId="0" fontId="109" fillId="70" borderId="0" xfId="337" applyFont="1" applyFill="1"/>
    <xf numFmtId="0" fontId="111" fillId="0" borderId="0" xfId="0" applyFont="1"/>
    <xf numFmtId="166" fontId="0" fillId="0" borderId="0" xfId="340" applyFont="1"/>
    <xf numFmtId="0" fontId="112" fillId="0" borderId="0" xfId="0" applyFont="1"/>
    <xf numFmtId="0" fontId="24" fillId="50" borderId="0" xfId="0" applyFont="1" applyFill="1"/>
    <xf numFmtId="201" fontId="0" fillId="0" borderId="0" xfId="340" applyNumberFormat="1" applyFont="1"/>
    <xf numFmtId="0" fontId="24" fillId="32" borderId="0" xfId="0" applyFont="1" applyFill="1" applyAlignment="1">
      <alignment horizontal="center" wrapText="1"/>
    </xf>
    <xf numFmtId="201" fontId="0" fillId="0" borderId="0" xfId="0" applyNumberFormat="1"/>
    <xf numFmtId="0" fontId="113" fillId="0" borderId="0" xfId="0" applyFont="1"/>
    <xf numFmtId="0" fontId="114" fillId="0" borderId="0" xfId="0" applyFont="1"/>
    <xf numFmtId="202" fontId="111" fillId="0" borderId="0" xfId="340" applyNumberFormat="1" applyFont="1"/>
    <xf numFmtId="0" fontId="116" fillId="0" borderId="0" xfId="0" applyFont="1"/>
    <xf numFmtId="196" fontId="116" fillId="0" borderId="0" xfId="0" applyNumberFormat="1" applyFont="1"/>
    <xf numFmtId="0" fontId="117" fillId="0" borderId="0" xfId="0" applyFont="1"/>
    <xf numFmtId="196" fontId="0" fillId="0" borderId="0" xfId="0" applyNumberFormat="1"/>
    <xf numFmtId="202" fontId="0" fillId="0" borderId="0" xfId="340" applyNumberFormat="1" applyFont="1"/>
    <xf numFmtId="166" fontId="0" fillId="0" borderId="0" xfId="0" applyNumberFormat="1"/>
    <xf numFmtId="0" fontId="118" fillId="0" borderId="0" xfId="0" applyFont="1"/>
    <xf numFmtId="204" fontId="111" fillId="0" borderId="0" xfId="340" applyNumberFormat="1" applyFont="1"/>
    <xf numFmtId="0" fontId="15" fillId="0" borderId="0" xfId="0" applyFont="1" applyAlignment="1">
      <alignment horizontal="center"/>
    </xf>
    <xf numFmtId="197" fontId="119" fillId="0" borderId="0" xfId="341" applyNumberFormat="1" applyFont="1"/>
    <xf numFmtId="201" fontId="119" fillId="0" borderId="0" xfId="340" applyNumberFormat="1" applyFont="1"/>
    <xf numFmtId="0" fontId="0" fillId="0" borderId="0" xfId="0" applyAlignment="1">
      <alignment horizontal="left"/>
    </xf>
    <xf numFmtId="0" fontId="0" fillId="0" borderId="0" xfId="0" applyNumberFormat="1"/>
    <xf numFmtId="0" fontId="120" fillId="76" borderId="0" xfId="0" applyFont="1" applyFill="1" applyBorder="1"/>
    <xf numFmtId="0" fontId="121" fillId="76" borderId="0" xfId="0" applyFont="1" applyFill="1" applyBorder="1"/>
    <xf numFmtId="0" fontId="120" fillId="76" borderId="0" xfId="0" applyFont="1" applyFill="1" applyBorder="1" applyAlignment="1">
      <alignment horizontal="center"/>
    </xf>
    <xf numFmtId="3" fontId="121" fillId="77" borderId="0" xfId="0" applyNumberFormat="1" applyFont="1" applyFill="1" applyBorder="1" applyAlignment="1">
      <alignment horizontal="center"/>
    </xf>
    <xf numFmtId="3" fontId="121" fillId="72" borderId="0" xfId="0" applyNumberFormat="1" applyFont="1" applyFill="1" applyBorder="1" applyAlignment="1">
      <alignment horizontal="center"/>
    </xf>
    <xf numFmtId="0" fontId="122" fillId="76" borderId="0" xfId="0" applyFont="1" applyFill="1" applyBorder="1"/>
    <xf numFmtId="3" fontId="122" fillId="77" borderId="0" xfId="0" applyNumberFormat="1" applyFont="1" applyFill="1" applyBorder="1" applyAlignment="1">
      <alignment horizontal="center"/>
    </xf>
    <xf numFmtId="3" fontId="122" fillId="72" borderId="0" xfId="0" applyNumberFormat="1" applyFont="1" applyFill="1" applyBorder="1" applyAlignment="1">
      <alignment horizontal="center"/>
    </xf>
    <xf numFmtId="3" fontId="0" fillId="0" borderId="0" xfId="0" applyNumberFormat="1"/>
    <xf numFmtId="0" fontId="15" fillId="72" borderId="0" xfId="0" applyFont="1" applyFill="1" applyAlignment="1">
      <alignment horizontal="center"/>
    </xf>
    <xf numFmtId="0" fontId="0" fillId="0" borderId="0" xfId="0" applyAlignment="1">
      <alignment wrapText="1"/>
    </xf>
    <xf numFmtId="0" fontId="0" fillId="0" borderId="0" xfId="0" applyAlignment="1">
      <alignment horizontal="left"/>
    </xf>
    <xf numFmtId="201" fontId="15" fillId="0" borderId="0" xfId="340" applyNumberFormat="1" applyFont="1"/>
    <xf numFmtId="204" fontId="0" fillId="72" borderId="0" xfId="340" applyNumberFormat="1" applyFont="1" applyFill="1"/>
    <xf numFmtId="204" fontId="15" fillId="72" borderId="0" xfId="340" applyNumberFormat="1" applyFont="1" applyFill="1"/>
    <xf numFmtId="0" fontId="15" fillId="0" borderId="0" xfId="0" applyFont="1" applyAlignment="1">
      <alignment horizontal="left"/>
    </xf>
    <xf numFmtId="0" fontId="118" fillId="74" borderId="19" xfId="0" applyFont="1" applyFill="1" applyBorder="1" applyAlignment="1">
      <alignment horizontal="left" vertical="center"/>
    </xf>
    <xf numFmtId="0" fontId="0" fillId="0" borderId="19" xfId="0" applyBorder="1"/>
    <xf numFmtId="0" fontId="123" fillId="70" borderId="37" xfId="24" applyFont="1" applyFill="1" applyBorder="1" applyAlignment="1">
      <alignment horizontal="left" wrapText="1"/>
    </xf>
    <xf numFmtId="205" fontId="123" fillId="70" borderId="38" xfId="342" applyFont="1" applyFill="1" applyBorder="1" applyAlignment="1">
      <alignment horizontal="right" wrapText="1"/>
    </xf>
    <xf numFmtId="206" fontId="123" fillId="70" borderId="0" xfId="24" applyNumberFormat="1" applyFont="1" applyFill="1" applyAlignment="1"/>
    <xf numFmtId="201" fontId="0" fillId="75" borderId="0" xfId="340" applyNumberFormat="1" applyFont="1" applyFill="1"/>
    <xf numFmtId="201" fontId="15" fillId="75" borderId="0" xfId="340" applyNumberFormat="1" applyFont="1" applyFill="1"/>
    <xf numFmtId="201" fontId="0" fillId="78" borderId="0" xfId="340" applyNumberFormat="1" applyFont="1" applyFill="1"/>
    <xf numFmtId="201" fontId="15" fillId="78" borderId="0" xfId="340" applyNumberFormat="1" applyFont="1" applyFill="1"/>
    <xf numFmtId="0" fontId="0" fillId="0" borderId="0" xfId="0" applyAlignment="1">
      <alignment horizontal="left"/>
    </xf>
    <xf numFmtId="196" fontId="118" fillId="0" borderId="0" xfId="0" applyNumberFormat="1" applyFont="1"/>
    <xf numFmtId="0" fontId="0" fillId="0" borderId="0" xfId="0" applyAlignment="1"/>
    <xf numFmtId="0" fontId="126" fillId="0" borderId="0" xfId="0" applyFont="1" applyAlignment="1">
      <alignment vertical="center"/>
    </xf>
    <xf numFmtId="166" fontId="119" fillId="0" borderId="0" xfId="340" applyNumberFormat="1" applyFont="1"/>
    <xf numFmtId="0" fontId="0" fillId="0" borderId="39" xfId="0" applyFont="1" applyBorder="1"/>
    <xf numFmtId="0" fontId="0" fillId="0" borderId="40" xfId="0" applyFont="1" applyBorder="1" applyAlignment="1">
      <alignment wrapText="1"/>
    </xf>
    <xf numFmtId="0" fontId="0" fillId="0" borderId="41" xfId="0" applyFont="1" applyBorder="1" applyAlignment="1">
      <alignment wrapText="1"/>
    </xf>
    <xf numFmtId="0" fontId="15" fillId="0" borderId="39" xfId="0" applyFont="1" applyBorder="1"/>
    <xf numFmtId="0" fontId="15" fillId="73" borderId="39" xfId="0" applyFont="1" applyFill="1" applyBorder="1"/>
    <xf numFmtId="0" fontId="125" fillId="73" borderId="40" xfId="0" applyFont="1" applyFill="1" applyBorder="1" applyAlignment="1">
      <alignment horizontal="center" wrapText="1"/>
    </xf>
    <xf numFmtId="0" fontId="125" fillId="73" borderId="40" xfId="0" applyFont="1" applyFill="1" applyBorder="1" applyAlignment="1">
      <alignment horizontal="center"/>
    </xf>
    <xf numFmtId="0" fontId="125" fillId="73" borderId="41" xfId="0" applyFont="1" applyFill="1" applyBorder="1" applyAlignment="1">
      <alignment wrapText="1"/>
    </xf>
    <xf numFmtId="204" fontId="119" fillId="0" borderId="0" xfId="340" applyNumberFormat="1" applyFont="1" applyFill="1" applyBorder="1"/>
    <xf numFmtId="204" fontId="111" fillId="0" borderId="0" xfId="340" applyNumberFormat="1" applyFont="1" applyFill="1" applyBorder="1"/>
    <xf numFmtId="0" fontId="0" fillId="0" borderId="0" xfId="0" applyFill="1"/>
    <xf numFmtId="0" fontId="15" fillId="0" borderId="0" xfId="0" applyFont="1" applyFill="1" applyAlignment="1">
      <alignment horizontal="center"/>
    </xf>
    <xf numFmtId="2" fontId="111" fillId="0" borderId="0" xfId="0" applyNumberFormat="1" applyFont="1"/>
    <xf numFmtId="2" fontId="0" fillId="0" borderId="42" xfId="0" applyNumberFormat="1" applyBorder="1"/>
    <xf numFmtId="2" fontId="15" fillId="0" borderId="43" xfId="0" applyNumberFormat="1" applyFont="1" applyBorder="1"/>
    <xf numFmtId="0" fontId="0" fillId="0" borderId="44" xfId="0" applyBorder="1"/>
    <xf numFmtId="203" fontId="0" fillId="0" borderId="45" xfId="0" applyNumberFormat="1" applyBorder="1"/>
    <xf numFmtId="2" fontId="15" fillId="0" borderId="46" xfId="0" applyNumberFormat="1" applyFont="1" applyBorder="1"/>
    <xf numFmtId="203" fontId="15" fillId="0" borderId="47" xfId="0" applyNumberFormat="1" applyFont="1" applyBorder="1"/>
    <xf numFmtId="0" fontId="127" fillId="0" borderId="0" xfId="0" applyFont="1"/>
    <xf numFmtId="0" fontId="117" fillId="0" borderId="42" xfId="0" applyFont="1" applyBorder="1"/>
    <xf numFmtId="0" fontId="116" fillId="0" borderId="43" xfId="0" applyFont="1" applyBorder="1"/>
    <xf numFmtId="1" fontId="116" fillId="0" borderId="44" xfId="0" applyNumberFormat="1" applyFont="1" applyBorder="1"/>
    <xf numFmtId="196" fontId="115" fillId="0" borderId="47" xfId="0" applyNumberFormat="1" applyFont="1" applyBorder="1"/>
    <xf numFmtId="0" fontId="111" fillId="0" borderId="42" xfId="0" applyFont="1" applyBorder="1"/>
    <xf numFmtId="0" fontId="0" fillId="0" borderId="43" xfId="0" applyBorder="1"/>
    <xf numFmtId="0" fontId="15" fillId="0" borderId="44" xfId="0" applyFont="1" applyBorder="1" applyAlignment="1">
      <alignment horizontal="center" wrapText="1"/>
    </xf>
    <xf numFmtId="0" fontId="0" fillId="0" borderId="45" xfId="0" applyBorder="1"/>
    <xf numFmtId="9" fontId="0" fillId="0" borderId="0" xfId="341" applyNumberFormat="1" applyFont="1"/>
    <xf numFmtId="0" fontId="118" fillId="0" borderId="43" xfId="0" applyFont="1" applyBorder="1"/>
    <xf numFmtId="0" fontId="111" fillId="0" borderId="44" xfId="0" applyFont="1" applyBorder="1"/>
    <xf numFmtId="0" fontId="0" fillId="0" borderId="46" xfId="0" applyBorder="1"/>
    <xf numFmtId="0" fontId="0" fillId="0" borderId="47" xfId="0" applyBorder="1"/>
    <xf numFmtId="2" fontId="15" fillId="0" borderId="44" xfId="0" applyNumberFormat="1" applyFont="1" applyBorder="1" applyAlignment="1">
      <alignment wrapText="1"/>
    </xf>
    <xf numFmtId="2" fontId="15" fillId="0" borderId="45" xfId="0" applyNumberFormat="1" applyFont="1" applyBorder="1" applyAlignment="1">
      <alignment wrapText="1"/>
    </xf>
    <xf numFmtId="0" fontId="0" fillId="0" borderId="44" xfId="0" applyBorder="1" applyAlignment="1">
      <alignment horizontal="left"/>
    </xf>
    <xf numFmtId="166" fontId="0" fillId="0" borderId="45" xfId="0" applyNumberFormat="1" applyBorder="1"/>
    <xf numFmtId="204" fontId="0" fillId="0" borderId="45" xfId="0" applyNumberFormat="1" applyBorder="1"/>
    <xf numFmtId="0" fontId="0" fillId="0" borderId="43" xfId="0" applyBorder="1" applyAlignment="1">
      <alignment wrapText="1"/>
    </xf>
    <xf numFmtId="204" fontId="0" fillId="0" borderId="45" xfId="340" applyNumberFormat="1" applyFont="1" applyBorder="1"/>
    <xf numFmtId="0" fontId="111" fillId="0" borderId="46" xfId="0" applyFont="1" applyBorder="1"/>
    <xf numFmtId="204" fontId="0" fillId="0" borderId="47" xfId="340" applyNumberFormat="1" applyFont="1" applyBorder="1"/>
    <xf numFmtId="0" fontId="15" fillId="0" borderId="44" xfId="0" applyFont="1" applyBorder="1"/>
    <xf numFmtId="0" fontId="15" fillId="0" borderId="45" xfId="0" applyFont="1" applyBorder="1" applyAlignment="1">
      <alignment wrapText="1"/>
    </xf>
    <xf numFmtId="0" fontId="15" fillId="0" borderId="44" xfId="0" applyFont="1" applyBorder="1" applyAlignment="1">
      <alignment wrapText="1"/>
    </xf>
    <xf numFmtId="2" fontId="15" fillId="0" borderId="45" xfId="0" applyNumberFormat="1" applyFont="1" applyBorder="1"/>
    <xf numFmtId="9" fontId="0" fillId="0" borderId="45" xfId="0" applyNumberFormat="1" applyBorder="1"/>
    <xf numFmtId="9" fontId="15" fillId="0" borderId="45" xfId="0" applyNumberFormat="1" applyFont="1" applyBorder="1"/>
    <xf numFmtId="0" fontId="15" fillId="0" borderId="46" xfId="0" applyFont="1" applyBorder="1"/>
    <xf numFmtId="9" fontId="15" fillId="0" borderId="47" xfId="0" applyNumberFormat="1" applyFont="1" applyBorder="1"/>
    <xf numFmtId="0" fontId="15" fillId="0" borderId="44" xfId="0" applyFont="1" applyFill="1" applyBorder="1" applyAlignment="1">
      <alignment horizontal="left" vertical="center" indent="1"/>
    </xf>
    <xf numFmtId="203" fontId="15" fillId="0" borderId="0" xfId="0" applyNumberFormat="1" applyFont="1"/>
    <xf numFmtId="204" fontId="0" fillId="0" borderId="0" xfId="340" applyNumberFormat="1" applyFont="1"/>
    <xf numFmtId="166" fontId="0" fillId="0" borderId="0" xfId="340" applyNumberFormat="1" applyFont="1"/>
    <xf numFmtId="197" fontId="0" fillId="0" borderId="0" xfId="0" applyNumberFormat="1"/>
    <xf numFmtId="197" fontId="111" fillId="0" borderId="0" xfId="341" applyNumberFormat="1" applyFont="1"/>
    <xf numFmtId="166" fontId="119" fillId="0" borderId="0" xfId="340" applyNumberFormat="1" applyFont="1" applyFill="1" applyBorder="1"/>
    <xf numFmtId="166" fontId="111" fillId="0" borderId="0" xfId="340" applyNumberFormat="1" applyFont="1"/>
    <xf numFmtId="207" fontId="0" fillId="0" borderId="0" xfId="340" applyNumberFormat="1" applyFont="1"/>
    <xf numFmtId="39" fontId="0" fillId="0" borderId="0" xfId="340" applyNumberFormat="1" applyFont="1"/>
    <xf numFmtId="0" fontId="105" fillId="0" borderId="0" xfId="332"/>
    <xf numFmtId="197" fontId="0" fillId="0" borderId="0" xfId="341" applyNumberFormat="1" applyFont="1"/>
    <xf numFmtId="204" fontId="0" fillId="0" borderId="0" xfId="0" applyNumberFormat="1"/>
    <xf numFmtId="0" fontId="0" fillId="0" borderId="42" xfId="0" applyBorder="1"/>
    <xf numFmtId="0" fontId="24" fillId="32" borderId="48" xfId="0" applyFont="1" applyFill="1" applyBorder="1" applyAlignment="1">
      <alignment horizontal="center" wrapText="1"/>
    </xf>
    <xf numFmtId="0" fontId="0" fillId="0" borderId="48" xfId="0" applyBorder="1"/>
    <xf numFmtId="0" fontId="24" fillId="32" borderId="43" xfId="0" applyFont="1" applyFill="1" applyBorder="1" applyAlignment="1">
      <alignment horizontal="center" wrapText="1"/>
    </xf>
    <xf numFmtId="166" fontId="119" fillId="0" borderId="0" xfId="340" applyNumberFormat="1" applyFont="1" applyBorder="1"/>
    <xf numFmtId="0" fontId="0" fillId="0" borderId="0" xfId="0" applyBorder="1"/>
    <xf numFmtId="166" fontId="119" fillId="0" borderId="45" xfId="340" applyNumberFormat="1" applyFont="1" applyBorder="1"/>
    <xf numFmtId="166" fontId="119" fillId="0" borderId="49" xfId="340" applyNumberFormat="1" applyFont="1" applyBorder="1"/>
    <xf numFmtId="0" fontId="0" fillId="0" borderId="49" xfId="0" applyBorder="1"/>
    <xf numFmtId="166" fontId="119" fillId="0" borderId="47" xfId="340" applyNumberFormat="1" applyFont="1" applyBorder="1"/>
    <xf numFmtId="0" fontId="115" fillId="0" borderId="44" xfId="0" applyFont="1" applyBorder="1" applyAlignment="1">
      <alignment wrapText="1"/>
    </xf>
    <xf numFmtId="0" fontId="115" fillId="0" borderId="45" xfId="0" applyFont="1" applyBorder="1" applyAlignment="1">
      <alignment wrapText="1"/>
    </xf>
    <xf numFmtId="0" fontId="116" fillId="0" borderId="0" xfId="0" applyFont="1" applyAlignment="1">
      <alignment wrapText="1"/>
    </xf>
    <xf numFmtId="0" fontId="115" fillId="0" borderId="0" xfId="0" applyFont="1" applyAlignment="1">
      <alignment wrapText="1"/>
    </xf>
    <xf numFmtId="202" fontId="116" fillId="0" borderId="0" xfId="340" applyNumberFormat="1" applyFont="1"/>
    <xf numFmtId="197" fontId="116" fillId="0" borderId="0" xfId="341" applyNumberFormat="1" applyFont="1"/>
    <xf numFmtId="208" fontId="116" fillId="0" borderId="0" xfId="0" applyNumberFormat="1" applyFont="1"/>
    <xf numFmtId="0" fontId="0" fillId="0" borderId="46" xfId="0" applyBorder="1" applyAlignment="1">
      <alignment horizontal="left"/>
    </xf>
    <xf numFmtId="197" fontId="116" fillId="0" borderId="45" xfId="341" applyNumberFormat="1" applyFont="1" applyBorder="1"/>
    <xf numFmtId="197" fontId="116" fillId="0" borderId="47" xfId="341" applyNumberFormat="1" applyFont="1" applyBorder="1"/>
    <xf numFmtId="0" fontId="0" fillId="72" borderId="42" xfId="0" applyFill="1" applyBorder="1"/>
    <xf numFmtId="0" fontId="0" fillId="72" borderId="44" xfId="0" applyFill="1" applyBorder="1"/>
    <xf numFmtId="0" fontId="0" fillId="72" borderId="46" xfId="0" applyFill="1" applyBorder="1"/>
    <xf numFmtId="0" fontId="15" fillId="72" borderId="0" xfId="0" applyFont="1" applyFill="1"/>
    <xf numFmtId="209" fontId="0" fillId="0" borderId="0" xfId="0" applyNumberFormat="1"/>
    <xf numFmtId="205" fontId="123" fillId="70" borderId="0" xfId="342" applyFont="1" applyFill="1" applyBorder="1" applyAlignment="1">
      <alignment horizontal="right" wrapText="1"/>
    </xf>
    <xf numFmtId="0" fontId="0" fillId="0" borderId="0" xfId="0" applyFill="1" applyBorder="1" applyAlignment="1">
      <alignment vertical="center"/>
    </xf>
    <xf numFmtId="0" fontId="0" fillId="72" borderId="45" xfId="0" applyFill="1" applyBorder="1" applyAlignment="1">
      <alignment horizontal="right" vertical="center" indent="1"/>
    </xf>
    <xf numFmtId="0" fontId="0" fillId="0" borderId="44" xfId="0" applyBorder="1" applyAlignment="1">
      <alignment vertical="center"/>
    </xf>
    <xf numFmtId="0" fontId="0" fillId="72" borderId="44" xfId="0" applyFill="1" applyBorder="1" applyAlignment="1">
      <alignment vertical="center"/>
    </xf>
    <xf numFmtId="0" fontId="0" fillId="0" borderId="46" xfId="0" applyBorder="1" applyAlignment="1">
      <alignment vertical="center"/>
    </xf>
    <xf numFmtId="9" fontId="0" fillId="0" borderId="45" xfId="341" applyNumberFormat="1" applyFont="1" applyBorder="1"/>
    <xf numFmtId="9" fontId="0" fillId="0" borderId="47" xfId="341" applyNumberFormat="1" applyFont="1" applyBorder="1"/>
    <xf numFmtId="0" fontId="116" fillId="0" borderId="0" xfId="0" applyFont="1" applyBorder="1"/>
    <xf numFmtId="196" fontId="116" fillId="0" borderId="0" xfId="0" applyNumberFormat="1" applyFont="1" applyBorder="1"/>
    <xf numFmtId="196" fontId="115" fillId="0" borderId="0" xfId="0" applyNumberFormat="1" applyFont="1" applyBorder="1"/>
    <xf numFmtId="0" fontId="115" fillId="73" borderId="50" xfId="0" applyFont="1" applyFill="1" applyBorder="1" applyAlignment="1">
      <alignment wrapText="1"/>
    </xf>
    <xf numFmtId="0" fontId="115" fillId="73" borderId="51" xfId="0" applyFont="1" applyFill="1" applyBorder="1" applyAlignment="1">
      <alignment wrapText="1"/>
    </xf>
    <xf numFmtId="0" fontId="115" fillId="73" borderId="52" xfId="0" applyFont="1" applyFill="1" applyBorder="1" applyAlignment="1">
      <alignment wrapText="1"/>
    </xf>
    <xf numFmtId="0" fontId="115" fillId="73" borderId="53" xfId="0" applyFont="1" applyFill="1" applyBorder="1" applyAlignment="1">
      <alignment wrapText="1"/>
    </xf>
    <xf numFmtId="1" fontId="116" fillId="0" borderId="0" xfId="0" applyNumberFormat="1" applyFont="1" applyBorder="1"/>
    <xf numFmtId="0" fontId="116" fillId="0" borderId="46" xfId="0" applyFont="1" applyBorder="1"/>
    <xf numFmtId="196" fontId="115" fillId="0" borderId="49" xfId="0" applyNumberFormat="1" applyFont="1" applyBorder="1"/>
    <xf numFmtId="196" fontId="116" fillId="72" borderId="45" xfId="0" applyNumberFormat="1" applyFont="1" applyFill="1" applyBorder="1"/>
    <xf numFmtId="197" fontId="0" fillId="0" borderId="0" xfId="341" applyNumberFormat="1" applyFont="1" applyAlignment="1">
      <alignment horizontal="right"/>
    </xf>
    <xf numFmtId="9" fontId="0" fillId="72" borderId="0" xfId="0" applyNumberFormat="1" applyFill="1"/>
    <xf numFmtId="0" fontId="0" fillId="0" borderId="0" xfId="0" applyFont="1"/>
    <xf numFmtId="0" fontId="0" fillId="0" borderId="43" xfId="0" applyFont="1" applyBorder="1"/>
    <xf numFmtId="2" fontId="0" fillId="0" borderId="47" xfId="0" applyNumberFormat="1" applyFont="1" applyBorder="1"/>
    <xf numFmtId="0" fontId="0" fillId="0" borderId="47" xfId="0" applyFont="1" applyBorder="1"/>
    <xf numFmtId="196" fontId="119" fillId="70" borderId="45" xfId="15" applyNumberFormat="1" applyFont="1" applyFill="1" applyBorder="1" applyAlignment="1" applyProtection="1">
      <alignment horizontal="right"/>
      <protection locked="0"/>
    </xf>
    <xf numFmtId="0" fontId="119" fillId="70" borderId="44" xfId="1" applyFont="1" applyFill="1" applyBorder="1" applyAlignment="1" applyProtection="1">
      <alignment horizontal="left" indent="2"/>
      <protection locked="0"/>
    </xf>
    <xf numFmtId="196" fontId="125" fillId="70" borderId="45" xfId="15" applyNumberFormat="1" applyFont="1" applyFill="1" applyBorder="1" applyAlignment="1" applyProtection="1">
      <alignment horizontal="right"/>
      <protection locked="0"/>
    </xf>
    <xf numFmtId="0" fontId="125" fillId="70" borderId="44" xfId="1" applyFont="1" applyFill="1" applyBorder="1" applyAlignment="1" applyProtection="1">
      <alignment horizontal="left" indent="2"/>
      <protection locked="0"/>
    </xf>
    <xf numFmtId="0" fontId="125" fillId="70" borderId="46" xfId="1" applyFont="1" applyFill="1" applyBorder="1" applyAlignment="1" applyProtection="1">
      <alignment horizontal="left" indent="2"/>
      <protection locked="0"/>
    </xf>
    <xf numFmtId="210" fontId="0" fillId="72" borderId="43" xfId="340" applyNumberFormat="1" applyFont="1" applyFill="1" applyBorder="1"/>
    <xf numFmtId="210" fontId="0" fillId="72" borderId="45" xfId="340" applyNumberFormat="1" applyFont="1" applyFill="1" applyBorder="1"/>
    <xf numFmtId="210" fontId="0" fillId="72" borderId="47" xfId="340" applyNumberFormat="1" applyFont="1" applyFill="1" applyBorder="1"/>
    <xf numFmtId="0" fontId="15" fillId="0" borderId="42" xfId="0" applyFont="1" applyBorder="1" applyAlignment="1">
      <alignment wrapText="1"/>
    </xf>
    <xf numFmtId="0" fontId="15" fillId="0" borderId="43" xfId="0" applyFont="1" applyBorder="1" applyAlignment="1">
      <alignment wrapText="1"/>
    </xf>
    <xf numFmtId="0" fontId="15" fillId="72" borderId="0" xfId="0" applyFont="1" applyFill="1" applyAlignment="1">
      <alignment wrapText="1"/>
    </xf>
    <xf numFmtId="0" fontId="0" fillId="0" borderId="0" xfId="0" applyAlignment="1">
      <alignment vertical="center"/>
    </xf>
    <xf numFmtId="0" fontId="125" fillId="73" borderId="41" xfId="0" applyFont="1" applyFill="1" applyBorder="1" applyAlignment="1">
      <alignment horizontal="center" wrapText="1"/>
    </xf>
    <xf numFmtId="0" fontId="128" fillId="0" borderId="0" xfId="0" applyFont="1"/>
    <xf numFmtId="0" fontId="0" fillId="0" borderId="0" xfId="0" applyAlignment="1">
      <alignment horizontal="center" wrapText="1"/>
    </xf>
    <xf numFmtId="0" fontId="0" fillId="0" borderId="0" xfId="0" applyAlignment="1">
      <alignment horizontal="left" vertical="center" wrapText="1"/>
    </xf>
  </cellXfs>
  <cellStyles count="343">
    <cellStyle name="%" xfId="320" xr:uid="{00000000-0005-0000-0000-000000000000}"/>
    <cellStyle name="%_2DP_in" xfId="175" xr:uid="{00000000-0005-0000-0000-000001000000}"/>
    <cellStyle name="%_2DP_out" xfId="176" xr:uid="{00000000-0005-0000-0000-000002000000}"/>
    <cellStyle name="_example template 14" xfId="177" xr:uid="{00000000-0005-0000-0000-000003000000}"/>
    <cellStyle name="£'000" xfId="178" xr:uid="{00000000-0005-0000-0000-000004000000}"/>
    <cellStyle name="£k" xfId="179" xr:uid="{00000000-0005-0000-0000-000005000000}"/>
    <cellStyle name="0_DP_in" xfId="180" xr:uid="{00000000-0005-0000-0000-000006000000}"/>
    <cellStyle name="0_DP_out" xfId="181" xr:uid="{00000000-0005-0000-0000-000007000000}"/>
    <cellStyle name="2_DP_in" xfId="182" xr:uid="{00000000-0005-0000-0000-000008000000}"/>
    <cellStyle name="2_DP_out" xfId="183" xr:uid="{00000000-0005-0000-0000-000009000000}"/>
    <cellStyle name="20% - Accent1 2" xfId="45" xr:uid="{00000000-0005-0000-0000-00000A000000}"/>
    <cellStyle name="20% - Accent1 3" xfId="72" xr:uid="{00000000-0005-0000-0000-00000B000000}"/>
    <cellStyle name="20% - Accent2 2" xfId="49" xr:uid="{00000000-0005-0000-0000-00000C000000}"/>
    <cellStyle name="20% - Accent2 3" xfId="73" xr:uid="{00000000-0005-0000-0000-00000D000000}"/>
    <cellStyle name="20% - Accent3 2" xfId="53" xr:uid="{00000000-0005-0000-0000-00000E000000}"/>
    <cellStyle name="20% - Accent3 3" xfId="74" xr:uid="{00000000-0005-0000-0000-00000F000000}"/>
    <cellStyle name="20% - Accent4 2" xfId="57" xr:uid="{00000000-0005-0000-0000-000010000000}"/>
    <cellStyle name="20% - Accent4 3" xfId="75" xr:uid="{00000000-0005-0000-0000-000011000000}"/>
    <cellStyle name="20% - Accent5 2" xfId="61" xr:uid="{00000000-0005-0000-0000-000012000000}"/>
    <cellStyle name="20% - Accent5 3" xfId="76" xr:uid="{00000000-0005-0000-0000-000013000000}"/>
    <cellStyle name="20% - Accent6 2" xfId="65" xr:uid="{00000000-0005-0000-0000-000014000000}"/>
    <cellStyle name="20% - Accent6 3" xfId="77" xr:uid="{00000000-0005-0000-0000-000015000000}"/>
    <cellStyle name="40% - Accent1 2" xfId="46" xr:uid="{00000000-0005-0000-0000-000016000000}"/>
    <cellStyle name="40% - Accent1 3" xfId="78" xr:uid="{00000000-0005-0000-0000-000017000000}"/>
    <cellStyle name="40% - Accent2 2" xfId="50" xr:uid="{00000000-0005-0000-0000-000018000000}"/>
    <cellStyle name="40% - Accent2 3" xfId="79" xr:uid="{00000000-0005-0000-0000-000019000000}"/>
    <cellStyle name="40% - Accent3 2" xfId="54" xr:uid="{00000000-0005-0000-0000-00001A000000}"/>
    <cellStyle name="40% - Accent3 3" xfId="80" xr:uid="{00000000-0005-0000-0000-00001B000000}"/>
    <cellStyle name="40% - Accent4 2" xfId="58" xr:uid="{00000000-0005-0000-0000-00001C000000}"/>
    <cellStyle name="40% - Accent4 3" xfId="81" xr:uid="{00000000-0005-0000-0000-00001D000000}"/>
    <cellStyle name="40% - Accent5 2" xfId="62" xr:uid="{00000000-0005-0000-0000-00001E000000}"/>
    <cellStyle name="40% - Accent5 3" xfId="82" xr:uid="{00000000-0005-0000-0000-00001F000000}"/>
    <cellStyle name="40% - Accent6 2" xfId="66" xr:uid="{00000000-0005-0000-0000-000020000000}"/>
    <cellStyle name="40% - Accent6 3" xfId="83" xr:uid="{00000000-0005-0000-0000-000021000000}"/>
    <cellStyle name="60% - Accent1 2" xfId="47" xr:uid="{00000000-0005-0000-0000-000022000000}"/>
    <cellStyle name="60% - Accent1 3" xfId="84" xr:uid="{00000000-0005-0000-0000-000023000000}"/>
    <cellStyle name="60% - Accent2 2" xfId="51" xr:uid="{00000000-0005-0000-0000-000024000000}"/>
    <cellStyle name="60% - Accent2 3" xfId="85" xr:uid="{00000000-0005-0000-0000-000025000000}"/>
    <cellStyle name="60% - Accent3 2" xfId="55" xr:uid="{00000000-0005-0000-0000-000026000000}"/>
    <cellStyle name="60% - Accent3 3" xfId="86" xr:uid="{00000000-0005-0000-0000-000027000000}"/>
    <cellStyle name="60% - Accent4 2" xfId="59" xr:uid="{00000000-0005-0000-0000-000028000000}"/>
    <cellStyle name="60% - Accent4 3" xfId="87" xr:uid="{00000000-0005-0000-0000-000029000000}"/>
    <cellStyle name="60% - Accent5 2" xfId="63" xr:uid="{00000000-0005-0000-0000-00002A000000}"/>
    <cellStyle name="60% - Accent5 3" xfId="88" xr:uid="{00000000-0005-0000-0000-00002B000000}"/>
    <cellStyle name="60% - Accent6 2" xfId="67" xr:uid="{00000000-0005-0000-0000-00002C000000}"/>
    <cellStyle name="60% - Accent6 3" xfId="89" xr:uid="{00000000-0005-0000-0000-00002D000000}"/>
    <cellStyle name="AA Nombre" xfId="184" xr:uid="{00000000-0005-0000-0000-00002E000000}"/>
    <cellStyle name="Accent1 2" xfId="44" xr:uid="{00000000-0005-0000-0000-00002F000000}"/>
    <cellStyle name="Accent1 3" xfId="90" xr:uid="{00000000-0005-0000-0000-000030000000}"/>
    <cellStyle name="Accent2 2" xfId="48" xr:uid="{00000000-0005-0000-0000-000031000000}"/>
    <cellStyle name="Accent2 3" xfId="91" xr:uid="{00000000-0005-0000-0000-000032000000}"/>
    <cellStyle name="Accent3 2" xfId="52" xr:uid="{00000000-0005-0000-0000-000033000000}"/>
    <cellStyle name="Accent3 3" xfId="92" xr:uid="{00000000-0005-0000-0000-000034000000}"/>
    <cellStyle name="Accent4 2" xfId="56" xr:uid="{00000000-0005-0000-0000-000035000000}"/>
    <cellStyle name="Accent4 3" xfId="93" xr:uid="{00000000-0005-0000-0000-000036000000}"/>
    <cellStyle name="Accent5 2" xfId="60" xr:uid="{00000000-0005-0000-0000-000037000000}"/>
    <cellStyle name="Accent5 3" xfId="94" xr:uid="{00000000-0005-0000-0000-000038000000}"/>
    <cellStyle name="Accent6 2" xfId="64" xr:uid="{00000000-0005-0000-0000-000039000000}"/>
    <cellStyle name="Accent6 3" xfId="95" xr:uid="{00000000-0005-0000-0000-00003A000000}"/>
    <cellStyle name="Anos" xfId="185" xr:uid="{00000000-0005-0000-0000-00003B000000}"/>
    <cellStyle name="assumption 1" xfId="186" xr:uid="{00000000-0005-0000-0000-00003C000000}"/>
    <cellStyle name="assumption 2" xfId="187" xr:uid="{00000000-0005-0000-0000-00003D000000}"/>
    <cellStyle name="assumption 4" xfId="188" xr:uid="{00000000-0005-0000-0000-00003E000000}"/>
    <cellStyle name="Assumption Date" xfId="189" xr:uid="{00000000-0005-0000-0000-00003F000000}"/>
    <cellStyle name="Bad 2" xfId="34" xr:uid="{00000000-0005-0000-0000-000040000000}"/>
    <cellStyle name="Bad 3" xfId="96" xr:uid="{00000000-0005-0000-0000-000041000000}"/>
    <cellStyle name="BlankRow" xfId="190" xr:uid="{00000000-0005-0000-0000-000042000000}"/>
    <cellStyle name="bullet" xfId="191" xr:uid="{00000000-0005-0000-0000-000043000000}"/>
    <cellStyle name="Calander_heading" xfId="192" xr:uid="{00000000-0005-0000-0000-000044000000}"/>
    <cellStyle name="Calc" xfId="193" xr:uid="{00000000-0005-0000-0000-000045000000}"/>
    <cellStyle name="Calc - Blue" xfId="194" xr:uid="{00000000-0005-0000-0000-000046000000}"/>
    <cellStyle name="Calc - Feed" xfId="195" xr:uid="{00000000-0005-0000-0000-000047000000}"/>
    <cellStyle name="Calc - Green" xfId="196" xr:uid="{00000000-0005-0000-0000-000048000000}"/>
    <cellStyle name="Calc - Grey" xfId="197" xr:uid="{00000000-0005-0000-0000-000049000000}"/>
    <cellStyle name="Calc - Index" xfId="198" xr:uid="{00000000-0005-0000-0000-00004A000000}"/>
    <cellStyle name="Calc - White" xfId="199" xr:uid="{00000000-0005-0000-0000-00004B000000}"/>
    <cellStyle name="Calc - yellow" xfId="200" xr:uid="{00000000-0005-0000-0000-00004C000000}"/>
    <cellStyle name="Calc_BizMo" xfId="201" xr:uid="{00000000-0005-0000-0000-00004D000000}"/>
    <cellStyle name="Calculation 2" xfId="38" xr:uid="{00000000-0005-0000-0000-00004E000000}"/>
    <cellStyle name="Calculation 3" xfId="97" xr:uid="{00000000-0005-0000-0000-00004F000000}"/>
    <cellStyle name="Calculation 3 2" xfId="140" xr:uid="{00000000-0005-0000-0000-000050000000}"/>
    <cellStyle name="Calculation 3 3" xfId="150" xr:uid="{00000000-0005-0000-0000-000051000000}"/>
    <cellStyle name="Calculation 4" xfId="119" xr:uid="{00000000-0005-0000-0000-000052000000}"/>
    <cellStyle name="Calculation 4 2" xfId="134" xr:uid="{00000000-0005-0000-0000-000053000000}"/>
    <cellStyle name="Calculation 4 2 2" xfId="145" xr:uid="{00000000-0005-0000-0000-000054000000}"/>
    <cellStyle name="Calculation 4 2 3" xfId="160" xr:uid="{00000000-0005-0000-0000-000055000000}"/>
    <cellStyle name="Calculation 4 3" xfId="155" xr:uid="{00000000-0005-0000-0000-000056000000}"/>
    <cellStyle name="cf1" xfId="335" xr:uid="{0F382ACD-96BC-46B4-B44E-67E020886226}"/>
    <cellStyle name="Check Box" xfId="202" xr:uid="{00000000-0005-0000-0000-000057000000}"/>
    <cellStyle name="Check Box Input" xfId="203" xr:uid="{00000000-0005-0000-0000-000058000000}"/>
    <cellStyle name="Check Box_First Capital Connect Financial Model" xfId="204" xr:uid="{00000000-0005-0000-0000-000059000000}"/>
    <cellStyle name="Check Cell 2" xfId="40" xr:uid="{00000000-0005-0000-0000-00005A000000}"/>
    <cellStyle name="Check Cell 3" xfId="98" xr:uid="{00000000-0005-0000-0000-00005B000000}"/>
    <cellStyle name="Column Title" xfId="205" xr:uid="{00000000-0005-0000-0000-00005C000000}"/>
    <cellStyle name="Comma" xfId="340" builtinId="3"/>
    <cellStyle name="comma (2)" xfId="206" xr:uid="{00000000-0005-0000-0000-00005D000000}"/>
    <cellStyle name="Comma [0] 2" xfId="26" xr:uid="{00000000-0005-0000-0000-00005E000000}"/>
    <cellStyle name="Comma 10" xfId="325" xr:uid="{00000000-0005-0000-0000-00005F000000}"/>
    <cellStyle name="Comma 11" xfId="327" xr:uid="{00000000-0005-0000-0000-000060000000}"/>
    <cellStyle name="Comma 12" xfId="3" xr:uid="{00000000-0005-0000-0000-000061000000}"/>
    <cellStyle name="Comma 2" xfId="4" xr:uid="{00000000-0005-0000-0000-000062000000}"/>
    <cellStyle name="Comma 2 2" xfId="5" xr:uid="{00000000-0005-0000-0000-000063000000}"/>
    <cellStyle name="Comma 2 3" xfId="22" xr:uid="{00000000-0005-0000-0000-000064000000}"/>
    <cellStyle name="Comma 2 4" xfId="165" xr:uid="{00000000-0005-0000-0000-000065000000}"/>
    <cellStyle name="Comma 2 5" xfId="321" xr:uid="{00000000-0005-0000-0000-000066000000}"/>
    <cellStyle name="Comma 2 6" xfId="166" xr:uid="{00000000-0005-0000-0000-000067000000}"/>
    <cellStyle name="Comma 2 7" xfId="336" xr:uid="{E02B2EDB-B3D9-4C60-B272-E580DEFA82B6}"/>
    <cellStyle name="Comma 3" xfId="69" xr:uid="{00000000-0005-0000-0000-000068000000}"/>
    <cellStyle name="Comma 3 2" xfId="322" xr:uid="{00000000-0005-0000-0000-000069000000}"/>
    <cellStyle name="Comma 4" xfId="99" xr:uid="{00000000-0005-0000-0000-00006A000000}"/>
    <cellStyle name="Comma 4 2" xfId="131" xr:uid="{00000000-0005-0000-0000-00006B000000}"/>
    <cellStyle name="Comma 5" xfId="120" xr:uid="{00000000-0005-0000-0000-00006C000000}"/>
    <cellStyle name="Comma 5 2" xfId="135" xr:uid="{00000000-0005-0000-0000-00006D000000}"/>
    <cellStyle name="Comma 6" xfId="118" xr:uid="{00000000-0005-0000-0000-00006E000000}"/>
    <cellStyle name="Comma 6 2" xfId="133" xr:uid="{00000000-0005-0000-0000-00006F000000}"/>
    <cellStyle name="Comma 7" xfId="126" xr:uid="{00000000-0005-0000-0000-000070000000}"/>
    <cellStyle name="Comma 8" xfId="124" xr:uid="{00000000-0005-0000-0000-000071000000}"/>
    <cellStyle name="Comma 9" xfId="129" xr:uid="{00000000-0005-0000-0000-000072000000}"/>
    <cellStyle name="Comma(2)" xfId="207" xr:uid="{00000000-0005-0000-0000-000073000000}"/>
    <cellStyle name="Control Check" xfId="208" xr:uid="{00000000-0005-0000-0000-000074000000}"/>
    <cellStyle name="control table footer 1" xfId="209" xr:uid="{00000000-0005-0000-0000-000075000000}"/>
    <cellStyle name="control table header 1" xfId="210" xr:uid="{00000000-0005-0000-0000-000076000000}"/>
    <cellStyle name="Curren - Style1" xfId="211" xr:uid="{00000000-0005-0000-0000-000077000000}"/>
    <cellStyle name="Curren - Style4" xfId="212" xr:uid="{00000000-0005-0000-0000-000078000000}"/>
    <cellStyle name="Currency [0] 2" xfId="28" xr:uid="{00000000-0005-0000-0000-000079000000}"/>
    <cellStyle name="Currency 2" xfId="27" xr:uid="{00000000-0005-0000-0000-00007A000000}"/>
    <cellStyle name="Currency 3" xfId="70" xr:uid="{00000000-0005-0000-0000-00007B000000}"/>
    <cellStyle name="Data" xfId="213" xr:uid="{00000000-0005-0000-0000-00007C000000}"/>
    <cellStyle name="Date" xfId="214" xr:uid="{00000000-0005-0000-0000-00007D000000}"/>
    <cellStyle name="Deviant" xfId="215" xr:uid="{00000000-0005-0000-0000-00007E000000}"/>
    <cellStyle name="Dezimal [0]_Compiling Utility Macros" xfId="216" xr:uid="{00000000-0005-0000-0000-00007F000000}"/>
    <cellStyle name="Dezimal_Compiling Utility Macros" xfId="217" xr:uid="{00000000-0005-0000-0000-000080000000}"/>
    <cellStyle name="Effect Symbol" xfId="218" xr:uid="{00000000-0005-0000-0000-000081000000}"/>
    <cellStyle name="Euro" xfId="219" xr:uid="{00000000-0005-0000-0000-000082000000}"/>
    <cellStyle name="Exception" xfId="220" xr:uid="{00000000-0005-0000-0000-000083000000}"/>
    <cellStyle name="Explanatory Text 2" xfId="42" xr:uid="{00000000-0005-0000-0000-000084000000}"/>
    <cellStyle name="Explanatory Text 3" xfId="100" xr:uid="{00000000-0005-0000-0000-000085000000}"/>
    <cellStyle name="External Links" xfId="221" xr:uid="{00000000-0005-0000-0000-000086000000}"/>
    <cellStyle name="Extra Large" xfId="222" xr:uid="{00000000-0005-0000-0000-000087000000}"/>
    <cellStyle name="EY House" xfId="223" xr:uid="{00000000-0005-0000-0000-000088000000}"/>
    <cellStyle name="EY%colcalc" xfId="224" xr:uid="{00000000-0005-0000-0000-000089000000}"/>
    <cellStyle name="EY%input" xfId="225" xr:uid="{00000000-0005-0000-0000-00008A000000}"/>
    <cellStyle name="EY%rowcalc" xfId="226" xr:uid="{00000000-0005-0000-0000-00008B000000}"/>
    <cellStyle name="EY0dp" xfId="227" xr:uid="{00000000-0005-0000-0000-00008C000000}"/>
    <cellStyle name="EY1dp" xfId="228" xr:uid="{00000000-0005-0000-0000-00008D000000}"/>
    <cellStyle name="EY2dp" xfId="229" xr:uid="{00000000-0005-0000-0000-00008E000000}"/>
    <cellStyle name="EY3dp" xfId="230" xr:uid="{00000000-0005-0000-0000-00008F000000}"/>
    <cellStyle name="EYColumnHeading" xfId="231" xr:uid="{00000000-0005-0000-0000-000090000000}"/>
    <cellStyle name="EYHeading1" xfId="232" xr:uid="{00000000-0005-0000-0000-000091000000}"/>
    <cellStyle name="EYheading2" xfId="233" xr:uid="{00000000-0005-0000-0000-000092000000}"/>
    <cellStyle name="EYheading3" xfId="234" xr:uid="{00000000-0005-0000-0000-000093000000}"/>
    <cellStyle name="EYnumber" xfId="235" xr:uid="{00000000-0005-0000-0000-000094000000}"/>
    <cellStyle name="EYSheetHeader1" xfId="236" xr:uid="{00000000-0005-0000-0000-000095000000}"/>
    <cellStyle name="EYtext" xfId="237" xr:uid="{00000000-0005-0000-0000-000096000000}"/>
    <cellStyle name="Factor" xfId="238" xr:uid="{00000000-0005-0000-0000-000097000000}"/>
    <cellStyle name="Feed Label" xfId="239" xr:uid="{00000000-0005-0000-0000-000098000000}"/>
    <cellStyle name="Feeder Field" xfId="240" xr:uid="{00000000-0005-0000-0000-000099000000}"/>
    <cellStyle name="Fine" xfId="241" xr:uid="{00000000-0005-0000-0000-00009A000000}"/>
    <cellStyle name="Fixed3 - Style3" xfId="242" xr:uid="{00000000-0005-0000-0000-00009B000000}"/>
    <cellStyle name="From" xfId="243" xr:uid="{00000000-0005-0000-0000-00009C000000}"/>
    <cellStyle name="FS_reporting" xfId="244" xr:uid="{00000000-0005-0000-0000-00009D000000}"/>
    <cellStyle name="Gap" xfId="245" xr:uid="{00000000-0005-0000-0000-00009E000000}"/>
    <cellStyle name="Good 2" xfId="33" xr:uid="{00000000-0005-0000-0000-00009F000000}"/>
    <cellStyle name="Good 3" xfId="101" xr:uid="{00000000-0005-0000-0000-0000A0000000}"/>
    <cellStyle name="Greyed out" xfId="246" xr:uid="{00000000-0005-0000-0000-0000A1000000}"/>
    <cellStyle name="Header" xfId="247" xr:uid="{00000000-0005-0000-0000-0000A2000000}"/>
    <cellStyle name="Heading" xfId="6" xr:uid="{00000000-0005-0000-0000-0000A3000000}"/>
    <cellStyle name="Heading 1 2" xfId="29" xr:uid="{00000000-0005-0000-0000-0000A4000000}"/>
    <cellStyle name="Heading 1 3" xfId="102" xr:uid="{00000000-0005-0000-0000-0000A5000000}"/>
    <cellStyle name="Heading 2 2" xfId="30" xr:uid="{00000000-0005-0000-0000-0000A6000000}"/>
    <cellStyle name="Heading 2 3" xfId="103" xr:uid="{00000000-0005-0000-0000-0000A7000000}"/>
    <cellStyle name="Heading 3 2" xfId="31" xr:uid="{00000000-0005-0000-0000-0000A8000000}"/>
    <cellStyle name="Heading 3 3" xfId="104" xr:uid="{00000000-0005-0000-0000-0000A9000000}"/>
    <cellStyle name="Heading 4 2" xfId="32" xr:uid="{00000000-0005-0000-0000-0000AA000000}"/>
    <cellStyle name="Heading 4 3" xfId="105" xr:uid="{00000000-0005-0000-0000-0000AB000000}"/>
    <cellStyle name="Heading 5" xfId="317" xr:uid="{00000000-0005-0000-0000-0000AC000000}"/>
    <cellStyle name="Heading 6" xfId="248" xr:uid="{00000000-0005-0000-0000-0000AD000000}"/>
    <cellStyle name="Heading_6. New topics 3" xfId="342" xr:uid="{356EC0DB-9F35-480D-93AC-2919BF12A678}"/>
    <cellStyle name="HELV8BLUE" xfId="249" xr:uid="{00000000-0005-0000-0000-0000AE000000}"/>
    <cellStyle name="hvb mjhgvhgv" xfId="250" xr:uid="{00000000-0005-0000-0000-0000AF000000}"/>
    <cellStyle name="Hyperlink" xfId="332" xr:uid="{00000000-0005-0000-0000-0000B0000000}"/>
    <cellStyle name="Hyperlink 2" xfId="7" xr:uid="{00000000-0005-0000-0000-0000B1000000}"/>
    <cellStyle name="Hyperlink 2 2" xfId="21" xr:uid="{00000000-0005-0000-0000-0000B2000000}"/>
    <cellStyle name="Hyperlink 3" xfId="8" xr:uid="{00000000-0005-0000-0000-0000B3000000}"/>
    <cellStyle name="Hyperlink 4" xfId="329" xr:uid="{00000000-0005-0000-0000-0000B4000000}"/>
    <cellStyle name="Index FITT" xfId="251" xr:uid="{00000000-0005-0000-0000-0000B5000000}"/>
    <cellStyle name="Input (StyleA)" xfId="252" xr:uid="{00000000-0005-0000-0000-0000B6000000}"/>
    <cellStyle name="Input 1" xfId="253" xr:uid="{00000000-0005-0000-0000-0000B7000000}"/>
    <cellStyle name="Input 2" xfId="36" xr:uid="{00000000-0005-0000-0000-0000B8000000}"/>
    <cellStyle name="Input 2 2" xfId="254" xr:uid="{00000000-0005-0000-0000-0000B9000000}"/>
    <cellStyle name="Input 3" xfId="106" xr:uid="{00000000-0005-0000-0000-0000BA000000}"/>
    <cellStyle name="Input 3 2" xfId="141" xr:uid="{00000000-0005-0000-0000-0000BB000000}"/>
    <cellStyle name="Input 3 3" xfId="151" xr:uid="{00000000-0005-0000-0000-0000BC000000}"/>
    <cellStyle name="Input 4" xfId="121" xr:uid="{00000000-0005-0000-0000-0000BD000000}"/>
    <cellStyle name="Input 4 2" xfId="136" xr:uid="{00000000-0005-0000-0000-0000BE000000}"/>
    <cellStyle name="Input 4 2 2" xfId="146" xr:uid="{00000000-0005-0000-0000-0000BF000000}"/>
    <cellStyle name="Input 4 2 3" xfId="161" xr:uid="{00000000-0005-0000-0000-0000C0000000}"/>
    <cellStyle name="Input 4 3" xfId="156" xr:uid="{00000000-0005-0000-0000-0000C1000000}"/>
    <cellStyle name="Input Cell" xfId="255" xr:uid="{00000000-0005-0000-0000-0000C2000000}"/>
    <cellStyle name="Instructions" xfId="256" xr:uid="{00000000-0005-0000-0000-0000C3000000}"/>
    <cellStyle name="KPMG Heading 1" xfId="257" xr:uid="{00000000-0005-0000-0000-0000C4000000}"/>
    <cellStyle name="KPMG Heading 2" xfId="258" xr:uid="{00000000-0005-0000-0000-0000C5000000}"/>
    <cellStyle name="KPMG Heading 3" xfId="259" xr:uid="{00000000-0005-0000-0000-0000C6000000}"/>
    <cellStyle name="KPMG Heading 4" xfId="260" xr:uid="{00000000-0005-0000-0000-0000C7000000}"/>
    <cellStyle name="KPMG Normal" xfId="261" xr:uid="{00000000-0005-0000-0000-0000C8000000}"/>
    <cellStyle name="KPMG Normal Text" xfId="262" xr:uid="{00000000-0005-0000-0000-0000C9000000}"/>
    <cellStyle name="Lable_1" xfId="263" xr:uid="{00000000-0005-0000-0000-0000CA000000}"/>
    <cellStyle name="Large" xfId="264" xr:uid="{00000000-0005-0000-0000-0000CB000000}"/>
    <cellStyle name="Linked Cell 2" xfId="39" xr:uid="{00000000-0005-0000-0000-0000CC000000}"/>
    <cellStyle name="Linked Cell 3" xfId="107" xr:uid="{00000000-0005-0000-0000-0000CD000000}"/>
    <cellStyle name="Lookup References" xfId="265" xr:uid="{00000000-0005-0000-0000-0000CE000000}"/>
    <cellStyle name="Medium" xfId="266" xr:uid="{00000000-0005-0000-0000-0000CF000000}"/>
    <cellStyle name="Milliers [0]_FNMA tasse2" xfId="267" xr:uid="{00000000-0005-0000-0000-0000D0000000}"/>
    <cellStyle name="Milliers_FNMA tasse2" xfId="268" xr:uid="{00000000-0005-0000-0000-0000D1000000}"/>
    <cellStyle name="Modelling References" xfId="269" xr:uid="{00000000-0005-0000-0000-0000D2000000}"/>
    <cellStyle name="Monétaire [0]_FNMA tasse2" xfId="270" xr:uid="{00000000-0005-0000-0000-0000D3000000}"/>
    <cellStyle name="Monétaire_FNMA tasse2" xfId="271" xr:uid="{00000000-0005-0000-0000-0000D4000000}"/>
    <cellStyle name="Named Range" xfId="272" xr:uid="{00000000-0005-0000-0000-0000D5000000}"/>
    <cellStyle name="Named Range Tag" xfId="273" xr:uid="{00000000-0005-0000-0000-0000D6000000}"/>
    <cellStyle name="Named Range_Book2" xfId="274" xr:uid="{00000000-0005-0000-0000-0000D7000000}"/>
    <cellStyle name="Neutral 2" xfId="35" xr:uid="{00000000-0005-0000-0000-0000D8000000}"/>
    <cellStyle name="Neutral 3" xfId="108" xr:uid="{00000000-0005-0000-0000-0000D9000000}"/>
    <cellStyle name="Normal" xfId="0" builtinId="0"/>
    <cellStyle name="Normal 10" xfId="334" xr:uid="{DBFE6A43-ED4B-4167-B1E2-953E39E9C693}"/>
    <cellStyle name="Normal 10 3" xfId="167" xr:uid="{00000000-0005-0000-0000-0000DB000000}"/>
    <cellStyle name="Normal 14" xfId="168" xr:uid="{00000000-0005-0000-0000-0000DC000000}"/>
    <cellStyle name="Normal 2" xfId="1" xr:uid="{00000000-0005-0000-0000-0000DD000000}"/>
    <cellStyle name="Normal 2 2" xfId="10" xr:uid="{00000000-0005-0000-0000-0000DE000000}"/>
    <cellStyle name="Normal 2 2 2" xfId="338" xr:uid="{75252CE0-A098-4CEF-8DF6-42EB3392B77B}"/>
    <cellStyle name="Normal 2 3" xfId="24" xr:uid="{00000000-0005-0000-0000-0000DF000000}"/>
    <cellStyle name="Normal 2 4" xfId="116" xr:uid="{00000000-0005-0000-0000-0000E0000000}"/>
    <cellStyle name="Normal 2 5" xfId="128" xr:uid="{00000000-0005-0000-0000-0000E1000000}"/>
    <cellStyle name="Normal 2 6" xfId="9" xr:uid="{00000000-0005-0000-0000-0000E2000000}"/>
    <cellStyle name="Normal 2 7" xfId="337" xr:uid="{D4C08A1C-804B-4B4E-90D3-815A68B7E952}"/>
    <cellStyle name="Normal 3" xfId="11" xr:uid="{00000000-0005-0000-0000-0000E3000000}"/>
    <cellStyle name="Normal 3 2" xfId="109" xr:uid="{00000000-0005-0000-0000-0000E4000000}"/>
    <cellStyle name="Normal 3 2 2" xfId="170" xr:uid="{00000000-0005-0000-0000-0000E5000000}"/>
    <cellStyle name="Normal 3 3" xfId="171" xr:uid="{00000000-0005-0000-0000-0000E6000000}"/>
    <cellStyle name="Normal 3 4" xfId="172" xr:uid="{00000000-0005-0000-0000-0000E7000000}"/>
    <cellStyle name="Normal 3 5" xfId="173" xr:uid="{00000000-0005-0000-0000-0000E8000000}"/>
    <cellStyle name="Normal 3 6" xfId="169" xr:uid="{00000000-0005-0000-0000-0000E9000000}"/>
    <cellStyle name="Normal 3 7" xfId="174" xr:uid="{00000000-0005-0000-0000-0000EA000000}"/>
    <cellStyle name="Normal 4" xfId="12" xr:uid="{00000000-0005-0000-0000-0000EB000000}"/>
    <cellStyle name="Normal 4 2" xfId="323" xr:uid="{00000000-0005-0000-0000-0000EC000000}"/>
    <cellStyle name="Normal 5" xfId="13" xr:uid="{00000000-0005-0000-0000-0000ED000000}"/>
    <cellStyle name="Normal 5 2" xfId="324" xr:uid="{00000000-0005-0000-0000-0000EE000000}"/>
    <cellStyle name="Normal 6" xfId="14" xr:uid="{00000000-0005-0000-0000-0000EF000000}"/>
    <cellStyle name="Normal 7" xfId="71" xr:uid="{00000000-0005-0000-0000-0000F0000000}"/>
    <cellStyle name="Normal 7 2" xfId="130" xr:uid="{00000000-0005-0000-0000-0000F1000000}"/>
    <cellStyle name="Normal 8" xfId="330" xr:uid="{00000000-0005-0000-0000-0000F2000000}"/>
    <cellStyle name="Normal 9" xfId="2" xr:uid="{00000000-0005-0000-0000-0000F3000000}"/>
    <cellStyle name="Normal_T3" xfId="333" xr:uid="{00000000-0005-0000-0000-0000F5000000}"/>
    <cellStyle name="Normale_Foglio1" xfId="275" xr:uid="{00000000-0005-0000-0000-0000F6000000}"/>
    <cellStyle name="Note 2" xfId="110" xr:uid="{00000000-0005-0000-0000-0000F7000000}"/>
    <cellStyle name="Note 2 2" xfId="142" xr:uid="{00000000-0005-0000-0000-0000F8000000}"/>
    <cellStyle name="Note 2 3" xfId="152" xr:uid="{00000000-0005-0000-0000-0000F9000000}"/>
    <cellStyle name="Note 3" xfId="122" xr:uid="{00000000-0005-0000-0000-0000FA000000}"/>
    <cellStyle name="Note 3 2" xfId="137" xr:uid="{00000000-0005-0000-0000-0000FB000000}"/>
    <cellStyle name="Note 3 2 2" xfId="147" xr:uid="{00000000-0005-0000-0000-0000FC000000}"/>
    <cellStyle name="Note 3 2 3" xfId="162" xr:uid="{00000000-0005-0000-0000-0000FD000000}"/>
    <cellStyle name="Note 3 3" xfId="157" xr:uid="{00000000-0005-0000-0000-0000FE000000}"/>
    <cellStyle name="Notes" xfId="276" xr:uid="{00000000-0005-0000-0000-0000FF000000}"/>
    <cellStyle name="Number" xfId="277" xr:uid="{00000000-0005-0000-0000-000000010000}"/>
    <cellStyle name="Number 1" xfId="278" xr:uid="{00000000-0005-0000-0000-000001010000}"/>
    <cellStyle name="Number Date" xfId="279" xr:uid="{00000000-0005-0000-0000-000002010000}"/>
    <cellStyle name="Number Date (short)" xfId="280" xr:uid="{00000000-0005-0000-0000-000003010000}"/>
    <cellStyle name="Number Date_Green" xfId="281" xr:uid="{00000000-0005-0000-0000-000004010000}"/>
    <cellStyle name="Number II" xfId="282" xr:uid="{00000000-0005-0000-0000-000005010000}"/>
    <cellStyle name="Number Integer" xfId="283" xr:uid="{00000000-0005-0000-0000-000006010000}"/>
    <cellStyle name="OBI_ColHeader" xfId="68" xr:uid="{00000000-0005-0000-0000-000007010000}"/>
    <cellStyle name="Output 2" xfId="37" xr:uid="{00000000-0005-0000-0000-000008010000}"/>
    <cellStyle name="Output 3" xfId="111" xr:uid="{00000000-0005-0000-0000-000009010000}"/>
    <cellStyle name="Output 3 2" xfId="143" xr:uid="{00000000-0005-0000-0000-00000A010000}"/>
    <cellStyle name="Output 3 3" xfId="153" xr:uid="{00000000-0005-0000-0000-00000B010000}"/>
    <cellStyle name="Output 4" xfId="123" xr:uid="{00000000-0005-0000-0000-00000C010000}"/>
    <cellStyle name="Output 4 2" xfId="138" xr:uid="{00000000-0005-0000-0000-00000D010000}"/>
    <cellStyle name="Output 4 2 2" xfId="148" xr:uid="{00000000-0005-0000-0000-00000E010000}"/>
    <cellStyle name="Output 4 2 3" xfId="163" xr:uid="{00000000-0005-0000-0000-00000F010000}"/>
    <cellStyle name="Output 4 3" xfId="158" xr:uid="{00000000-0005-0000-0000-000010010000}"/>
    <cellStyle name="Percen - Style2" xfId="284" xr:uid="{00000000-0005-0000-0000-000011010000}"/>
    <cellStyle name="Percent" xfId="341" builtinId="5"/>
    <cellStyle name="Percent [0%]" xfId="285" xr:uid="{00000000-0005-0000-0000-000012010000}"/>
    <cellStyle name="Percent [0.00%]" xfId="286" xr:uid="{00000000-0005-0000-0000-000013010000}"/>
    <cellStyle name="Percent 2" xfId="15" xr:uid="{00000000-0005-0000-0000-000014010000}"/>
    <cellStyle name="Percent 2 2" xfId="23" xr:uid="{00000000-0005-0000-0000-000015010000}"/>
    <cellStyle name="Percent 2 2 2" xfId="318" xr:uid="{00000000-0005-0000-0000-000016010000}"/>
    <cellStyle name="Percent 2 3" xfId="25" xr:uid="{00000000-0005-0000-0000-000017010000}"/>
    <cellStyle name="Percent 2 4" xfId="117" xr:uid="{00000000-0005-0000-0000-000018010000}"/>
    <cellStyle name="Percent 2 5" xfId="127" xr:uid="{00000000-0005-0000-0000-000019010000}"/>
    <cellStyle name="Percent 2 6" xfId="339" xr:uid="{FC15CFA3-0CFF-4793-9B74-044E9BBB6640}"/>
    <cellStyle name="Percent 3" xfId="16" xr:uid="{00000000-0005-0000-0000-00001A010000}"/>
    <cellStyle name="Percent 3 2" xfId="315" xr:uid="{00000000-0005-0000-0000-00001B010000}"/>
    <cellStyle name="Percent 37" xfId="331" xr:uid="{00000000-0005-0000-0000-00001C010000}"/>
    <cellStyle name="Percent 4" xfId="112" xr:uid="{00000000-0005-0000-0000-00001D010000}"/>
    <cellStyle name="Percent 4 2" xfId="132" xr:uid="{00000000-0005-0000-0000-00001E010000}"/>
    <cellStyle name="Percent 4 3" xfId="316" xr:uid="{00000000-0005-0000-0000-00001F010000}"/>
    <cellStyle name="Percent 5" xfId="319" xr:uid="{00000000-0005-0000-0000-000020010000}"/>
    <cellStyle name="Percent 6" xfId="326" xr:uid="{00000000-0005-0000-0000-000021010000}"/>
    <cellStyle name="Percent 7" xfId="328" xr:uid="{00000000-0005-0000-0000-000022010000}"/>
    <cellStyle name="Percent 8" xfId="20" xr:uid="{00000000-0005-0000-0000-000023010000}"/>
    <cellStyle name="Pourcentage_tocmodel_final" xfId="287" xr:uid="{00000000-0005-0000-0000-000024010000}"/>
    <cellStyle name="Profile" xfId="288" xr:uid="{00000000-0005-0000-0000-000025010000}"/>
    <cellStyle name="Publication_style" xfId="17" xr:uid="{00000000-0005-0000-0000-000026010000}"/>
    <cellStyle name="ROA Ref" xfId="289" xr:uid="{00000000-0005-0000-0000-000027010000}"/>
    <cellStyle name="Row_Headings" xfId="18" xr:uid="{00000000-0005-0000-0000-000028010000}"/>
    <cellStyle name="Section_End" xfId="290" xr:uid="{00000000-0005-0000-0000-000029010000}"/>
    <cellStyle name="Sheet Done" xfId="291" xr:uid="{00000000-0005-0000-0000-00002A010000}"/>
    <cellStyle name="Small" xfId="292" xr:uid="{00000000-0005-0000-0000-00002B010000}"/>
    <cellStyle name="Source Field - Green" xfId="293" xr:uid="{00000000-0005-0000-0000-00002C010000}"/>
    <cellStyle name="Standard_Anpassen der Amortisation" xfId="294" xr:uid="{00000000-0005-0000-0000-00002D010000}"/>
    <cellStyle name="Style 1" xfId="295" xr:uid="{00000000-0005-0000-0000-00002E010000}"/>
    <cellStyle name="Sub totals" xfId="296" xr:uid="{00000000-0005-0000-0000-00002F010000}"/>
    <cellStyle name="Subtotal (line)" xfId="297" xr:uid="{00000000-0005-0000-0000-000030010000}"/>
    <cellStyle name="TableBorder" xfId="298" xr:uid="{00000000-0005-0000-0000-000031010000}"/>
    <cellStyle name="Thousands" xfId="299" xr:uid="{00000000-0005-0000-0000-000032010000}"/>
    <cellStyle name="Title 1" xfId="300" xr:uid="{00000000-0005-0000-0000-000033010000}"/>
    <cellStyle name="Title 2" xfId="113" xr:uid="{00000000-0005-0000-0000-000034010000}"/>
    <cellStyle name="Title 2 2" xfId="301" xr:uid="{00000000-0005-0000-0000-000035010000}"/>
    <cellStyle name="Title 3" xfId="302" xr:uid="{00000000-0005-0000-0000-000036010000}"/>
    <cellStyle name="Title 4" xfId="303" xr:uid="{00000000-0005-0000-0000-000037010000}"/>
    <cellStyle name="Titulo" xfId="304" xr:uid="{00000000-0005-0000-0000-000038010000}"/>
    <cellStyle name="To" xfId="305" xr:uid="{00000000-0005-0000-0000-000039010000}"/>
    <cellStyle name="Total (line)" xfId="306" xr:uid="{00000000-0005-0000-0000-00003A010000}"/>
    <cellStyle name="Total 2" xfId="43" xr:uid="{00000000-0005-0000-0000-00003B010000}"/>
    <cellStyle name="Total 3" xfId="114" xr:uid="{00000000-0005-0000-0000-00003C010000}"/>
    <cellStyle name="Total 3 2" xfId="144" xr:uid="{00000000-0005-0000-0000-00003D010000}"/>
    <cellStyle name="Total 3 3" xfId="154" xr:uid="{00000000-0005-0000-0000-00003E010000}"/>
    <cellStyle name="Total 4" xfId="125" xr:uid="{00000000-0005-0000-0000-00003F010000}"/>
    <cellStyle name="Total 4 2" xfId="139" xr:uid="{00000000-0005-0000-0000-000040010000}"/>
    <cellStyle name="Total 4 2 2" xfId="149" xr:uid="{00000000-0005-0000-0000-000041010000}"/>
    <cellStyle name="Total 4 2 3" xfId="164" xr:uid="{00000000-0005-0000-0000-000042010000}"/>
    <cellStyle name="Total 4 3" xfId="159" xr:uid="{00000000-0005-0000-0000-000043010000}"/>
    <cellStyle name="Totals" xfId="307" xr:uid="{00000000-0005-0000-0000-000044010000}"/>
    <cellStyle name="Under Construction Flag" xfId="308" xr:uid="{00000000-0005-0000-0000-000045010000}"/>
    <cellStyle name="UserInstructions" xfId="309" xr:uid="{00000000-0005-0000-0000-000046010000}"/>
    <cellStyle name="Very Large" xfId="310" xr:uid="{00000000-0005-0000-0000-000047010000}"/>
    <cellStyle name="Währung [0]_Compiling Utility Macros" xfId="311" xr:uid="{00000000-0005-0000-0000-000048010000}"/>
    <cellStyle name="Währung_Compiling Utility Macros" xfId="312" xr:uid="{00000000-0005-0000-0000-000049010000}"/>
    <cellStyle name="Warning Text 2" xfId="41" xr:uid="{00000000-0005-0000-0000-00004A010000}"/>
    <cellStyle name="Warning Text 3" xfId="115" xr:uid="{00000000-0005-0000-0000-00004B010000}"/>
    <cellStyle name="Warnings" xfId="19" xr:uid="{00000000-0005-0000-0000-00004C010000}"/>
    <cellStyle name="WingDings" xfId="313" xr:uid="{00000000-0005-0000-0000-00004D010000}"/>
    <cellStyle name="WIP" xfId="314" xr:uid="{00000000-0005-0000-0000-00004E01000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themeOverride" Target="../theme/themeOverride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4.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themeOverride" Target="../theme/themeOverride5.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themeOverride" Target="../theme/themeOverride6.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themeOverride" Target="../theme/themeOverride7.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themeOverride" Target="../theme/themeOverride8.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themeOverride" Target="../theme/themeOverride9.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themeOverride" Target="../theme/themeOverride10.xml"/><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barChart>
        <c:barDir val="col"/>
        <c:grouping val="clustered"/>
        <c:varyColors val="0"/>
        <c:ser>
          <c:idx val="0"/>
          <c:order val="0"/>
          <c:spPr>
            <a:solidFill>
              <a:srgbClr val="5B9BD5">
                <a:lumMod val="75000"/>
              </a:srgbClr>
            </a:solidFill>
            <a:ln>
              <a:solidFill>
                <a:schemeClr val="tx1"/>
              </a:solidFill>
            </a:ln>
            <a:effectLst/>
          </c:spPr>
          <c:invertIfNegative val="0"/>
          <c:dPt>
            <c:idx val="0"/>
            <c:invertIfNegative val="0"/>
            <c:bubble3D val="0"/>
            <c:spPr>
              <a:solidFill>
                <a:srgbClr val="FFC000"/>
              </a:solidFill>
              <a:ln>
                <a:solidFill>
                  <a:schemeClr val="tx1"/>
                </a:solidFill>
              </a:ln>
              <a:effectLst/>
            </c:spPr>
            <c:extLst>
              <c:ext xmlns:c16="http://schemas.microsoft.com/office/drawing/2014/chart" uri="{C3380CC4-5D6E-409C-BE32-E72D297353CC}">
                <c16:uniqueId val="{0000001C-1081-4413-B00D-2AA07FC66078}"/>
              </c:ext>
            </c:extLst>
          </c:dPt>
          <c:dPt>
            <c:idx val="1"/>
            <c:invertIfNegative val="0"/>
            <c:bubble3D val="0"/>
            <c:spPr>
              <a:solidFill>
                <a:srgbClr val="FFC000"/>
              </a:solidFill>
              <a:ln>
                <a:solidFill>
                  <a:schemeClr val="tx1"/>
                </a:solidFill>
              </a:ln>
              <a:effectLst/>
            </c:spPr>
            <c:extLst>
              <c:ext xmlns:c16="http://schemas.microsoft.com/office/drawing/2014/chart" uri="{C3380CC4-5D6E-409C-BE32-E72D297353CC}">
                <c16:uniqueId val="{00000003-DA4F-4D55-8C23-8F5FC1F38686}"/>
              </c:ext>
            </c:extLst>
          </c:dPt>
          <c:dPt>
            <c:idx val="2"/>
            <c:invertIfNegative val="0"/>
            <c:bubble3D val="0"/>
            <c:spPr>
              <a:solidFill>
                <a:srgbClr val="FFC000"/>
              </a:solidFill>
              <a:ln>
                <a:solidFill>
                  <a:schemeClr val="tx1"/>
                </a:solidFill>
              </a:ln>
              <a:effectLst/>
            </c:spPr>
            <c:extLst>
              <c:ext xmlns:c16="http://schemas.microsoft.com/office/drawing/2014/chart" uri="{C3380CC4-5D6E-409C-BE32-E72D297353CC}">
                <c16:uniqueId val="{0000001D-1081-4413-B00D-2AA07FC66078}"/>
              </c:ext>
            </c:extLst>
          </c:dPt>
          <c:dPt>
            <c:idx val="3"/>
            <c:invertIfNegative val="0"/>
            <c:bubble3D val="0"/>
            <c:spPr>
              <a:solidFill>
                <a:srgbClr val="FFC000"/>
              </a:solidFill>
              <a:ln>
                <a:solidFill>
                  <a:schemeClr val="tx1"/>
                </a:solidFill>
              </a:ln>
              <a:effectLst/>
            </c:spPr>
            <c:extLst>
              <c:ext xmlns:c16="http://schemas.microsoft.com/office/drawing/2014/chart" uri="{C3380CC4-5D6E-409C-BE32-E72D297353CC}">
                <c16:uniqueId val="{0000001E-1081-4413-B00D-2AA07FC66078}"/>
              </c:ext>
            </c:extLst>
          </c:dPt>
          <c:dPt>
            <c:idx val="4"/>
            <c:invertIfNegative val="0"/>
            <c:bubble3D val="0"/>
            <c:spPr>
              <a:solidFill>
                <a:srgbClr val="FFC000"/>
              </a:solidFill>
              <a:ln>
                <a:solidFill>
                  <a:schemeClr val="tx1"/>
                </a:solidFill>
              </a:ln>
              <a:effectLst/>
            </c:spPr>
            <c:extLst>
              <c:ext xmlns:c16="http://schemas.microsoft.com/office/drawing/2014/chart" uri="{C3380CC4-5D6E-409C-BE32-E72D297353CC}">
                <c16:uniqueId val="{0000001F-1081-4413-B00D-2AA07FC66078}"/>
              </c:ext>
            </c:extLst>
          </c:dPt>
          <c:dPt>
            <c:idx val="5"/>
            <c:invertIfNegative val="0"/>
            <c:bubble3D val="0"/>
            <c:spPr>
              <a:solidFill>
                <a:srgbClr val="FFC000"/>
              </a:solidFill>
              <a:ln>
                <a:solidFill>
                  <a:schemeClr val="tx1"/>
                </a:solidFill>
              </a:ln>
              <a:effectLst/>
            </c:spPr>
            <c:extLst>
              <c:ext xmlns:c16="http://schemas.microsoft.com/office/drawing/2014/chart" uri="{C3380CC4-5D6E-409C-BE32-E72D297353CC}">
                <c16:uniqueId val="{00000020-1081-4413-B00D-2AA07FC66078}"/>
              </c:ext>
            </c:extLst>
          </c:dPt>
          <c:dPt>
            <c:idx val="6"/>
            <c:invertIfNegative val="0"/>
            <c:bubble3D val="0"/>
            <c:spPr>
              <a:solidFill>
                <a:srgbClr val="FFC000"/>
              </a:solidFill>
              <a:ln>
                <a:solidFill>
                  <a:schemeClr val="tx1"/>
                </a:solidFill>
              </a:ln>
              <a:effectLst/>
            </c:spPr>
            <c:extLst>
              <c:ext xmlns:c16="http://schemas.microsoft.com/office/drawing/2014/chart" uri="{C3380CC4-5D6E-409C-BE32-E72D297353CC}">
                <c16:uniqueId val="{00000021-1081-4413-B00D-2AA07FC66078}"/>
              </c:ext>
            </c:extLst>
          </c:dPt>
          <c:dPt>
            <c:idx val="7"/>
            <c:invertIfNegative val="0"/>
            <c:bubble3D val="0"/>
            <c:spPr>
              <a:solidFill>
                <a:srgbClr val="FFC000"/>
              </a:solidFill>
              <a:ln>
                <a:solidFill>
                  <a:schemeClr val="tx1"/>
                </a:solidFill>
              </a:ln>
              <a:effectLst/>
            </c:spPr>
            <c:extLst>
              <c:ext xmlns:c16="http://schemas.microsoft.com/office/drawing/2014/chart" uri="{C3380CC4-5D6E-409C-BE32-E72D297353CC}">
                <c16:uniqueId val="{0000000F-DA4F-4D55-8C23-8F5FC1F38686}"/>
              </c:ext>
            </c:extLst>
          </c:dPt>
          <c:dPt>
            <c:idx val="8"/>
            <c:invertIfNegative val="0"/>
            <c:bubble3D val="0"/>
            <c:spPr>
              <a:solidFill>
                <a:srgbClr val="FFC000"/>
              </a:solidFill>
              <a:ln>
                <a:solidFill>
                  <a:schemeClr val="tx1"/>
                </a:solidFill>
              </a:ln>
              <a:effectLst/>
            </c:spPr>
            <c:extLst>
              <c:ext xmlns:c16="http://schemas.microsoft.com/office/drawing/2014/chart" uri="{C3380CC4-5D6E-409C-BE32-E72D297353CC}">
                <c16:uniqueId val="{00000022-1081-4413-B00D-2AA07FC66078}"/>
              </c:ext>
            </c:extLst>
          </c:dPt>
          <c:dPt>
            <c:idx val="9"/>
            <c:invertIfNegative val="0"/>
            <c:bubble3D val="0"/>
            <c:spPr>
              <a:solidFill>
                <a:srgbClr val="FFC000"/>
              </a:solidFill>
              <a:ln>
                <a:solidFill>
                  <a:schemeClr val="tx1"/>
                </a:solidFill>
              </a:ln>
              <a:effectLst/>
            </c:spPr>
            <c:extLst>
              <c:ext xmlns:c16="http://schemas.microsoft.com/office/drawing/2014/chart" uri="{C3380CC4-5D6E-409C-BE32-E72D297353CC}">
                <c16:uniqueId val="{00000013-DA4F-4D55-8C23-8F5FC1F38686}"/>
              </c:ext>
            </c:extLst>
          </c:dPt>
          <c:dPt>
            <c:idx val="10"/>
            <c:invertIfNegative val="0"/>
            <c:bubble3D val="0"/>
            <c:spPr>
              <a:solidFill>
                <a:srgbClr val="FFC000"/>
              </a:solidFill>
              <a:ln>
                <a:solidFill>
                  <a:schemeClr val="tx1"/>
                </a:solidFill>
              </a:ln>
              <a:effectLst/>
            </c:spPr>
            <c:extLst>
              <c:ext xmlns:c16="http://schemas.microsoft.com/office/drawing/2014/chart" uri="{C3380CC4-5D6E-409C-BE32-E72D297353CC}">
                <c16:uniqueId val="{00000023-1081-4413-B00D-2AA07FC66078}"/>
              </c:ext>
            </c:extLst>
          </c:dPt>
          <c:dPt>
            <c:idx val="11"/>
            <c:invertIfNegative val="0"/>
            <c:bubble3D val="0"/>
            <c:spPr>
              <a:solidFill>
                <a:srgbClr val="FFC000"/>
              </a:solidFill>
              <a:ln>
                <a:solidFill>
                  <a:schemeClr val="tx1"/>
                </a:solidFill>
              </a:ln>
              <a:effectLst/>
            </c:spPr>
            <c:extLst>
              <c:ext xmlns:c16="http://schemas.microsoft.com/office/drawing/2014/chart" uri="{C3380CC4-5D6E-409C-BE32-E72D297353CC}">
                <c16:uniqueId val="{00000024-1081-4413-B00D-2AA07FC66078}"/>
              </c:ext>
            </c:extLst>
          </c:dPt>
          <c:dPt>
            <c:idx val="12"/>
            <c:invertIfNegative val="0"/>
            <c:bubble3D val="0"/>
            <c:spPr>
              <a:solidFill>
                <a:srgbClr val="FFC000"/>
              </a:solidFill>
              <a:ln>
                <a:solidFill>
                  <a:schemeClr val="tx1"/>
                </a:solidFill>
              </a:ln>
              <a:effectLst/>
            </c:spPr>
            <c:extLst>
              <c:ext xmlns:c16="http://schemas.microsoft.com/office/drawing/2014/chart" uri="{C3380CC4-5D6E-409C-BE32-E72D297353CC}">
                <c16:uniqueId val="{00000019-DA4F-4D55-8C23-8F5FC1F38686}"/>
              </c:ext>
            </c:extLst>
          </c:dPt>
          <c:dPt>
            <c:idx val="13"/>
            <c:invertIfNegative val="0"/>
            <c:bubble3D val="0"/>
            <c:spPr>
              <a:solidFill>
                <a:srgbClr val="FFC000"/>
              </a:solidFill>
              <a:ln>
                <a:solidFill>
                  <a:schemeClr val="tx1"/>
                </a:solidFill>
              </a:ln>
              <a:effectLst/>
            </c:spPr>
            <c:extLst>
              <c:ext xmlns:c16="http://schemas.microsoft.com/office/drawing/2014/chart" uri="{C3380CC4-5D6E-409C-BE32-E72D297353CC}">
                <c16:uniqueId val="{0000001B-DA4F-4D55-8C23-8F5FC1F38686}"/>
              </c:ext>
            </c:extLst>
          </c:dPt>
          <c:dPt>
            <c:idx val="14"/>
            <c:invertIfNegative val="0"/>
            <c:bubble3D val="0"/>
            <c:spPr>
              <a:solidFill>
                <a:srgbClr val="FFC000"/>
              </a:solidFill>
              <a:ln>
                <a:solidFill>
                  <a:schemeClr val="tx1"/>
                </a:solidFill>
              </a:ln>
              <a:effectLst/>
            </c:spPr>
            <c:extLst>
              <c:ext xmlns:c16="http://schemas.microsoft.com/office/drawing/2014/chart" uri="{C3380CC4-5D6E-409C-BE32-E72D297353CC}">
                <c16:uniqueId val="{00000025-1081-4413-B00D-2AA07FC66078}"/>
              </c:ext>
            </c:extLst>
          </c:dPt>
          <c:dPt>
            <c:idx val="15"/>
            <c:invertIfNegative val="0"/>
            <c:bubble3D val="0"/>
            <c:spPr>
              <a:solidFill>
                <a:srgbClr val="FFC000"/>
              </a:solidFill>
              <a:ln>
                <a:solidFill>
                  <a:schemeClr val="tx1"/>
                </a:solidFill>
              </a:ln>
              <a:effectLst/>
            </c:spPr>
            <c:extLst>
              <c:ext xmlns:c16="http://schemas.microsoft.com/office/drawing/2014/chart" uri="{C3380CC4-5D6E-409C-BE32-E72D297353CC}">
                <c16:uniqueId val="{00000026-1081-4413-B00D-2AA07FC66078}"/>
              </c:ext>
            </c:extLst>
          </c:dPt>
          <c:dPt>
            <c:idx val="16"/>
            <c:invertIfNegative val="0"/>
            <c:bubble3D val="0"/>
            <c:spPr>
              <a:solidFill>
                <a:srgbClr val="FFC000"/>
              </a:solidFill>
              <a:ln>
                <a:solidFill>
                  <a:schemeClr val="tx1"/>
                </a:solidFill>
              </a:ln>
              <a:effectLst/>
            </c:spPr>
            <c:extLst>
              <c:ext xmlns:c16="http://schemas.microsoft.com/office/drawing/2014/chart" uri="{C3380CC4-5D6E-409C-BE32-E72D297353CC}">
                <c16:uniqueId val="{00000027-1081-4413-B00D-2AA07FC66078}"/>
              </c:ext>
            </c:extLst>
          </c:dPt>
          <c:dPt>
            <c:idx val="17"/>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30-002A-4F10-AAC6-18C5E412070B}"/>
              </c:ext>
            </c:extLst>
          </c:dPt>
          <c:dPt>
            <c:idx val="20"/>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2D-002A-4F10-AAC6-18C5E412070B}"/>
              </c:ext>
            </c:extLst>
          </c:dPt>
          <c:dPt>
            <c:idx val="21"/>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2C-002A-4F10-AAC6-18C5E412070B}"/>
              </c:ext>
            </c:extLst>
          </c:dPt>
          <c:dPt>
            <c:idx val="22"/>
            <c:invertIfNegative val="0"/>
            <c:bubble3D val="0"/>
            <c:spPr>
              <a:solidFill>
                <a:srgbClr val="FFC000"/>
              </a:solidFill>
              <a:ln>
                <a:solidFill>
                  <a:schemeClr val="tx1"/>
                </a:solidFill>
              </a:ln>
              <a:effectLst/>
            </c:spPr>
            <c:extLst>
              <c:ext xmlns:c16="http://schemas.microsoft.com/office/drawing/2014/chart" uri="{C3380CC4-5D6E-409C-BE32-E72D297353CC}">
                <c16:uniqueId val="{00000029-DA4F-4D55-8C23-8F5FC1F38686}"/>
              </c:ext>
            </c:extLst>
          </c:dPt>
          <c:dPt>
            <c:idx val="23"/>
            <c:invertIfNegative val="0"/>
            <c:bubble3D val="0"/>
            <c:spPr>
              <a:solidFill>
                <a:srgbClr val="FFC000"/>
              </a:solidFill>
              <a:ln>
                <a:solidFill>
                  <a:schemeClr val="tx1"/>
                </a:solidFill>
              </a:ln>
              <a:effectLst/>
            </c:spPr>
            <c:extLst>
              <c:ext xmlns:c16="http://schemas.microsoft.com/office/drawing/2014/chart" uri="{C3380CC4-5D6E-409C-BE32-E72D297353CC}">
                <c16:uniqueId val="{00000028-1081-4413-B00D-2AA07FC66078}"/>
              </c:ext>
            </c:extLst>
          </c:dPt>
          <c:dPt>
            <c:idx val="24"/>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25-002A-4F10-AAC6-18C5E412070B}"/>
              </c:ext>
            </c:extLst>
          </c:dPt>
          <c:dPt>
            <c:idx val="25"/>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24-002A-4F10-AAC6-18C5E412070B}"/>
              </c:ext>
            </c:extLst>
          </c:dPt>
          <c:dPt>
            <c:idx val="26"/>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23-002A-4F10-AAC6-18C5E412070B}"/>
              </c:ext>
            </c:extLst>
          </c:dPt>
          <c:dPt>
            <c:idx val="28"/>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21-002A-4F10-AAC6-18C5E412070B}"/>
              </c:ext>
            </c:extLst>
          </c:dPt>
          <c:dPt>
            <c:idx val="31"/>
            <c:invertIfNegative val="0"/>
            <c:bubble3D val="0"/>
            <c:spPr>
              <a:solidFill>
                <a:srgbClr val="5B9BD5">
                  <a:lumMod val="75000"/>
                </a:srgbClr>
              </a:solidFill>
              <a:ln>
                <a:solidFill>
                  <a:schemeClr val="tx1"/>
                </a:solidFill>
              </a:ln>
              <a:effectLst/>
            </c:spPr>
            <c:extLst>
              <c:ext xmlns:c16="http://schemas.microsoft.com/office/drawing/2014/chart" uri="{C3380CC4-5D6E-409C-BE32-E72D297353CC}">
                <c16:uniqueId val="{0000001E-002A-4F10-AAC6-18C5E412070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Summary!$S$95:$S$127</c:f>
              <c:strCache>
                <c:ptCount val="33"/>
                <c:pt idx="0">
                  <c:v> Havering </c:v>
                </c:pt>
                <c:pt idx="1">
                  <c:v> Redbridge </c:v>
                </c:pt>
                <c:pt idx="2">
                  <c:v> Bexley </c:v>
                </c:pt>
                <c:pt idx="3">
                  <c:v> Bromley </c:v>
                </c:pt>
                <c:pt idx="4">
                  <c:v> Hillingdon </c:v>
                </c:pt>
                <c:pt idx="5">
                  <c:v> Barnet </c:v>
                </c:pt>
                <c:pt idx="6">
                  <c:v> Harrow </c:v>
                </c:pt>
                <c:pt idx="7">
                  <c:v> Sutton </c:v>
                </c:pt>
                <c:pt idx="8">
                  <c:v> Barking &amp; Dagenham </c:v>
                </c:pt>
                <c:pt idx="9">
                  <c:v> Richmond upon Thames </c:v>
                </c:pt>
                <c:pt idx="10">
                  <c:v> Enfield </c:v>
                </c:pt>
                <c:pt idx="11">
                  <c:v> Croydon </c:v>
                </c:pt>
                <c:pt idx="12">
                  <c:v> Hounslow </c:v>
                </c:pt>
                <c:pt idx="13">
                  <c:v> Kingston upon Thames </c:v>
                </c:pt>
                <c:pt idx="14">
                  <c:v> Brent </c:v>
                </c:pt>
                <c:pt idx="15">
                  <c:v> Ealing </c:v>
                </c:pt>
                <c:pt idx="16">
                  <c:v> Merton </c:v>
                </c:pt>
                <c:pt idx="17">
                  <c:v> Kensington &amp; Chelsea </c:v>
                </c:pt>
                <c:pt idx="18">
                  <c:v> Lewisham </c:v>
                </c:pt>
                <c:pt idx="19">
                  <c:v> Greenwich </c:v>
                </c:pt>
                <c:pt idx="20">
                  <c:v> Wandsworth </c:v>
                </c:pt>
                <c:pt idx="21">
                  <c:v> Newham </c:v>
                </c:pt>
                <c:pt idx="22">
                  <c:v> Waltham Forest </c:v>
                </c:pt>
                <c:pt idx="23">
                  <c:v> Haringey </c:v>
                </c:pt>
                <c:pt idx="24">
                  <c:v> Lambeth </c:v>
                </c:pt>
                <c:pt idx="25">
                  <c:v> Westminster </c:v>
                </c:pt>
                <c:pt idx="26">
                  <c:v> Southwark </c:v>
                </c:pt>
                <c:pt idx="27">
                  <c:v> Hammersmith &amp; Fulham </c:v>
                </c:pt>
                <c:pt idx="28">
                  <c:v> Islington </c:v>
                </c:pt>
                <c:pt idx="29">
                  <c:v> Hackney </c:v>
                </c:pt>
                <c:pt idx="30">
                  <c:v> Camden </c:v>
                </c:pt>
                <c:pt idx="31">
                  <c:v> Tower Hamlets </c:v>
                </c:pt>
                <c:pt idx="32">
                  <c:v> City of London </c:v>
                </c:pt>
              </c:strCache>
            </c:strRef>
          </c:cat>
          <c:val>
            <c:numRef>
              <c:f>Summary!$T$95:$T$127</c:f>
              <c:numCache>
                <c:formatCode>_(* #,##0.0_);_(* \(#,##0.0\);_(* "-"??_);_(@_)</c:formatCode>
                <c:ptCount val="33"/>
                <c:pt idx="0">
                  <c:v>1.3959137094550962</c:v>
                </c:pt>
                <c:pt idx="1">
                  <c:v>1.924063017900989</c:v>
                </c:pt>
                <c:pt idx="2">
                  <c:v>1.9596395123241654</c:v>
                </c:pt>
                <c:pt idx="3">
                  <c:v>1.9826270821034828</c:v>
                </c:pt>
                <c:pt idx="4">
                  <c:v>2.0452690004115128</c:v>
                </c:pt>
                <c:pt idx="5">
                  <c:v>2.3969889827417727</c:v>
                </c:pt>
                <c:pt idx="6">
                  <c:v>2.4304358563260524</c:v>
                </c:pt>
                <c:pt idx="7">
                  <c:v>2.5482732933071222</c:v>
                </c:pt>
                <c:pt idx="8">
                  <c:v>2.9255918548262034</c:v>
                </c:pt>
                <c:pt idx="9">
                  <c:v>3.1324013932619694</c:v>
                </c:pt>
                <c:pt idx="10">
                  <c:v>3.1960573583452239</c:v>
                </c:pt>
                <c:pt idx="11">
                  <c:v>3.2696676130623619</c:v>
                </c:pt>
                <c:pt idx="12">
                  <c:v>3.3279738932909964</c:v>
                </c:pt>
                <c:pt idx="13">
                  <c:v>3.6352813511545765</c:v>
                </c:pt>
                <c:pt idx="14">
                  <c:v>3.7443826358059651</c:v>
                </c:pt>
                <c:pt idx="15">
                  <c:v>4.0052566445167272</c:v>
                </c:pt>
                <c:pt idx="16">
                  <c:v>4.2671208142253043</c:v>
                </c:pt>
                <c:pt idx="17">
                  <c:v>4.2831530362507628</c:v>
                </c:pt>
                <c:pt idx="18">
                  <c:v>4.5682929800869498</c:v>
                </c:pt>
                <c:pt idx="19">
                  <c:v>4.8835043467817849</c:v>
                </c:pt>
                <c:pt idx="20">
                  <c:v>5.1734375478990842</c:v>
                </c:pt>
                <c:pt idx="21">
                  <c:v>5.2995649007831336</c:v>
                </c:pt>
                <c:pt idx="22">
                  <c:v>5.4256320320202276</c:v>
                </c:pt>
                <c:pt idx="23">
                  <c:v>5.6365580035546792</c:v>
                </c:pt>
                <c:pt idx="24">
                  <c:v>5.7852776804674955</c:v>
                </c:pt>
                <c:pt idx="25">
                  <c:v>6.031296341549103</c:v>
                </c:pt>
                <c:pt idx="26">
                  <c:v>6.2863798978884908</c:v>
                </c:pt>
                <c:pt idx="27">
                  <c:v>6.3594738612606596</c:v>
                </c:pt>
                <c:pt idx="28">
                  <c:v>6.4735702479692083</c:v>
                </c:pt>
                <c:pt idx="29">
                  <c:v>6.8824620812485549</c:v>
                </c:pt>
                <c:pt idx="30">
                  <c:v>7.1242878223248338</c:v>
                </c:pt>
                <c:pt idx="31">
                  <c:v>7.6062400979982634</c:v>
                </c:pt>
                <c:pt idx="32">
                  <c:v>8.6591518766298474</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_(* #,##0.0_);_(* \(#,##0.0\);_(* &quot;-&quot;??_);_(@_)" sourceLinked="1"/>
        <c:majorTickMark val="none"/>
        <c:minorTickMark val="none"/>
        <c:tickLblPos val="nextTo"/>
        <c:crossAx val="518902504"/>
        <c:crosses val="autoZero"/>
        <c:crossBetween val="between"/>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4363233665559248E-2"/>
          <c:y val="1.8381262749899901E-2"/>
          <c:w val="0.95127353266888148"/>
          <c:h val="0.79553660662746284"/>
        </c:manualLayout>
      </c:layout>
      <c:barChart>
        <c:barDir val="col"/>
        <c:grouping val="stacked"/>
        <c:varyColors val="0"/>
        <c:ser>
          <c:idx val="0"/>
          <c:order val="0"/>
          <c:tx>
            <c:strRef>
              <c:f>'1. Modeshare'!$M$3</c:f>
              <c:strCache>
                <c:ptCount val="1"/>
                <c:pt idx="0">
                  <c:v>Public transport</c:v>
                </c:pt>
              </c:strCache>
            </c:strRef>
          </c:tx>
          <c:spPr>
            <a:solidFill>
              <a:schemeClr val="accent1"/>
            </a:solidFill>
            <a:ln>
              <a:solidFill>
                <a:schemeClr val="tx1"/>
              </a:solidFill>
            </a:ln>
            <a:effectLst/>
          </c:spPr>
          <c:invertIfNegative val="0"/>
          <c:dLbls>
            <c:dLbl>
              <c:idx val="2"/>
              <c:delete val="1"/>
              <c:extLst>
                <c:ext xmlns:c15="http://schemas.microsoft.com/office/drawing/2012/chart" uri="{CE6537A1-D6FC-4f65-9D91-7224C49458BB}"/>
                <c:ext xmlns:c16="http://schemas.microsoft.com/office/drawing/2014/chart" uri="{C3380CC4-5D6E-409C-BE32-E72D297353CC}">
                  <c16:uniqueId val="{00000006-053B-41F6-B182-01406C0603C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Modeshare'!$L$4:$L$36</c:f>
              <c:strCache>
                <c:ptCount val="33"/>
                <c:pt idx="0">
                  <c:v>Hillingdon</c:v>
                </c:pt>
                <c:pt idx="1">
                  <c:v>Bexley</c:v>
                </c:pt>
                <c:pt idx="2">
                  <c:v>Havering</c:v>
                </c:pt>
                <c:pt idx="3">
                  <c:v>Sutton</c:v>
                </c:pt>
                <c:pt idx="4">
                  <c:v>Bromley</c:v>
                </c:pt>
                <c:pt idx="5">
                  <c:v>Redbridge</c:v>
                </c:pt>
                <c:pt idx="6">
                  <c:v>Croydon</c:v>
                </c:pt>
                <c:pt idx="7">
                  <c:v>Harrow</c:v>
                </c:pt>
                <c:pt idx="8">
                  <c:v>Enfield</c:v>
                </c:pt>
                <c:pt idx="9">
                  <c:v>Barnet</c:v>
                </c:pt>
                <c:pt idx="10">
                  <c:v>Kingston upon Thames</c:v>
                </c:pt>
                <c:pt idx="11">
                  <c:v>Merton</c:v>
                </c:pt>
                <c:pt idx="12">
                  <c:v>Hounslow</c:v>
                </c:pt>
                <c:pt idx="13">
                  <c:v>Barking &amp; Dagenham</c:v>
                </c:pt>
                <c:pt idx="14">
                  <c:v>Greenwich</c:v>
                </c:pt>
                <c:pt idx="15">
                  <c:v>Richmond upon Thames</c:v>
                </c:pt>
                <c:pt idx="16">
                  <c:v>Ealing</c:v>
                </c:pt>
                <c:pt idx="17">
                  <c:v>Waltham Forest</c:v>
                </c:pt>
                <c:pt idx="18">
                  <c:v>Brent</c:v>
                </c:pt>
                <c:pt idx="19">
                  <c:v>Lewisham</c:v>
                </c:pt>
                <c:pt idx="20">
                  <c:v>Wandsworth</c:v>
                </c:pt>
                <c:pt idx="21">
                  <c:v>Newham</c:v>
                </c:pt>
                <c:pt idx="22">
                  <c:v>Haringey</c:v>
                </c:pt>
                <c:pt idx="23">
                  <c:v>Kensington &amp; Chelsea</c:v>
                </c:pt>
                <c:pt idx="24">
                  <c:v>Lambeth</c:v>
                </c:pt>
                <c:pt idx="25">
                  <c:v>Southwark</c:v>
                </c:pt>
                <c:pt idx="26">
                  <c:v>Hammersmith &amp; Fulham</c:v>
                </c:pt>
                <c:pt idx="27">
                  <c:v>Tower Hamlets</c:v>
                </c:pt>
                <c:pt idx="28">
                  <c:v>Westminster</c:v>
                </c:pt>
                <c:pt idx="29">
                  <c:v>Islington</c:v>
                </c:pt>
                <c:pt idx="30">
                  <c:v>Camden</c:v>
                </c:pt>
                <c:pt idx="31">
                  <c:v>Hackney</c:v>
                </c:pt>
                <c:pt idx="32">
                  <c:v>City of London</c:v>
                </c:pt>
              </c:strCache>
            </c:strRef>
          </c:cat>
          <c:val>
            <c:numRef>
              <c:f>'1. Modeshare'!$M$4:$M$36</c:f>
              <c:numCache>
                <c:formatCode>0%</c:formatCode>
                <c:ptCount val="33"/>
                <c:pt idx="0">
                  <c:v>0.2</c:v>
                </c:pt>
                <c:pt idx="1">
                  <c:v>0.2</c:v>
                </c:pt>
                <c:pt idx="2">
                  <c:v>0.23</c:v>
                </c:pt>
                <c:pt idx="3">
                  <c:v>0.2</c:v>
                </c:pt>
                <c:pt idx="4">
                  <c:v>0.22</c:v>
                </c:pt>
                <c:pt idx="5">
                  <c:v>0.25</c:v>
                </c:pt>
                <c:pt idx="6">
                  <c:v>0.27</c:v>
                </c:pt>
                <c:pt idx="7">
                  <c:v>0.23</c:v>
                </c:pt>
                <c:pt idx="8">
                  <c:v>0.24</c:v>
                </c:pt>
                <c:pt idx="9">
                  <c:v>0.26</c:v>
                </c:pt>
                <c:pt idx="10">
                  <c:v>0.21</c:v>
                </c:pt>
                <c:pt idx="11">
                  <c:v>0.27</c:v>
                </c:pt>
                <c:pt idx="12">
                  <c:v>0.26</c:v>
                </c:pt>
                <c:pt idx="13">
                  <c:v>0.32</c:v>
                </c:pt>
                <c:pt idx="14">
                  <c:v>0.3</c:v>
                </c:pt>
                <c:pt idx="15">
                  <c:v>0.22</c:v>
                </c:pt>
                <c:pt idx="16">
                  <c:v>0.31</c:v>
                </c:pt>
                <c:pt idx="17">
                  <c:v>0.31</c:v>
                </c:pt>
                <c:pt idx="18">
                  <c:v>0.37</c:v>
                </c:pt>
                <c:pt idx="19">
                  <c:v>0.34</c:v>
                </c:pt>
                <c:pt idx="20">
                  <c:v>0.31</c:v>
                </c:pt>
                <c:pt idx="21">
                  <c:v>0.38</c:v>
                </c:pt>
                <c:pt idx="22">
                  <c:v>0.38</c:v>
                </c:pt>
                <c:pt idx="23">
                  <c:v>0.33</c:v>
                </c:pt>
                <c:pt idx="24">
                  <c:v>0.36</c:v>
                </c:pt>
                <c:pt idx="25">
                  <c:v>0.36</c:v>
                </c:pt>
                <c:pt idx="26">
                  <c:v>0.32</c:v>
                </c:pt>
                <c:pt idx="27">
                  <c:v>0.37</c:v>
                </c:pt>
                <c:pt idx="28">
                  <c:v>0.37</c:v>
                </c:pt>
                <c:pt idx="29">
                  <c:v>0.34</c:v>
                </c:pt>
                <c:pt idx="30">
                  <c:v>0.33</c:v>
                </c:pt>
                <c:pt idx="31">
                  <c:v>0.35</c:v>
                </c:pt>
                <c:pt idx="32">
                  <c:v>0.39</c:v>
                </c:pt>
              </c:numCache>
            </c:numRef>
          </c:val>
          <c:extLst>
            <c:ext xmlns:c16="http://schemas.microsoft.com/office/drawing/2014/chart" uri="{C3380CC4-5D6E-409C-BE32-E72D297353CC}">
              <c16:uniqueId val="{00000000-053B-41F6-B182-01406C0603C1}"/>
            </c:ext>
          </c:extLst>
        </c:ser>
        <c:ser>
          <c:idx val="1"/>
          <c:order val="1"/>
          <c:tx>
            <c:strRef>
              <c:f>'1. Modeshare'!$N$3</c:f>
              <c:strCache>
                <c:ptCount val="1"/>
                <c:pt idx="0">
                  <c:v>Walk</c:v>
                </c:pt>
              </c:strCache>
            </c:strRef>
          </c:tx>
          <c:spPr>
            <a:solidFill>
              <a:schemeClr val="accent2"/>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Modeshare'!$L$4:$L$36</c:f>
              <c:strCache>
                <c:ptCount val="33"/>
                <c:pt idx="0">
                  <c:v>Hillingdon</c:v>
                </c:pt>
                <c:pt idx="1">
                  <c:v>Bexley</c:v>
                </c:pt>
                <c:pt idx="2">
                  <c:v>Havering</c:v>
                </c:pt>
                <c:pt idx="3">
                  <c:v>Sutton</c:v>
                </c:pt>
                <c:pt idx="4">
                  <c:v>Bromley</c:v>
                </c:pt>
                <c:pt idx="5">
                  <c:v>Redbridge</c:v>
                </c:pt>
                <c:pt idx="6">
                  <c:v>Croydon</c:v>
                </c:pt>
                <c:pt idx="7">
                  <c:v>Harrow</c:v>
                </c:pt>
                <c:pt idx="8">
                  <c:v>Enfield</c:v>
                </c:pt>
                <c:pt idx="9">
                  <c:v>Barnet</c:v>
                </c:pt>
                <c:pt idx="10">
                  <c:v>Kingston upon Thames</c:v>
                </c:pt>
                <c:pt idx="11">
                  <c:v>Merton</c:v>
                </c:pt>
                <c:pt idx="12">
                  <c:v>Hounslow</c:v>
                </c:pt>
                <c:pt idx="13">
                  <c:v>Barking &amp; Dagenham</c:v>
                </c:pt>
                <c:pt idx="14">
                  <c:v>Greenwich</c:v>
                </c:pt>
                <c:pt idx="15">
                  <c:v>Richmond upon Thames</c:v>
                </c:pt>
                <c:pt idx="16">
                  <c:v>Ealing</c:v>
                </c:pt>
                <c:pt idx="17">
                  <c:v>Waltham Forest</c:v>
                </c:pt>
                <c:pt idx="18">
                  <c:v>Brent</c:v>
                </c:pt>
                <c:pt idx="19">
                  <c:v>Lewisham</c:v>
                </c:pt>
                <c:pt idx="20">
                  <c:v>Wandsworth</c:v>
                </c:pt>
                <c:pt idx="21">
                  <c:v>Newham</c:v>
                </c:pt>
                <c:pt idx="22">
                  <c:v>Haringey</c:v>
                </c:pt>
                <c:pt idx="23">
                  <c:v>Kensington &amp; Chelsea</c:v>
                </c:pt>
                <c:pt idx="24">
                  <c:v>Lambeth</c:v>
                </c:pt>
                <c:pt idx="25">
                  <c:v>Southwark</c:v>
                </c:pt>
                <c:pt idx="26">
                  <c:v>Hammersmith &amp; Fulham</c:v>
                </c:pt>
                <c:pt idx="27">
                  <c:v>Tower Hamlets</c:v>
                </c:pt>
                <c:pt idx="28">
                  <c:v>Westminster</c:v>
                </c:pt>
                <c:pt idx="29">
                  <c:v>Islington</c:v>
                </c:pt>
                <c:pt idx="30">
                  <c:v>Camden</c:v>
                </c:pt>
                <c:pt idx="31">
                  <c:v>Hackney</c:v>
                </c:pt>
                <c:pt idx="32">
                  <c:v>City of London</c:v>
                </c:pt>
              </c:strCache>
            </c:strRef>
          </c:cat>
          <c:val>
            <c:numRef>
              <c:f>'1. Modeshare'!$N$4:$N$36</c:f>
              <c:numCache>
                <c:formatCode>0%</c:formatCode>
                <c:ptCount val="33"/>
                <c:pt idx="0">
                  <c:v>0.2</c:v>
                </c:pt>
                <c:pt idx="1">
                  <c:v>0.21</c:v>
                </c:pt>
                <c:pt idx="2">
                  <c:v>0.19</c:v>
                </c:pt>
                <c:pt idx="3">
                  <c:v>0.24</c:v>
                </c:pt>
                <c:pt idx="4">
                  <c:v>0.23</c:v>
                </c:pt>
                <c:pt idx="5">
                  <c:v>0.21</c:v>
                </c:pt>
                <c:pt idx="6">
                  <c:v>0.23</c:v>
                </c:pt>
                <c:pt idx="7">
                  <c:v>0.28000000000000003</c:v>
                </c:pt>
                <c:pt idx="8">
                  <c:v>0.27</c:v>
                </c:pt>
                <c:pt idx="9">
                  <c:v>0.27</c:v>
                </c:pt>
                <c:pt idx="10">
                  <c:v>0.31</c:v>
                </c:pt>
                <c:pt idx="11">
                  <c:v>0.27</c:v>
                </c:pt>
                <c:pt idx="12">
                  <c:v>0.27</c:v>
                </c:pt>
                <c:pt idx="13">
                  <c:v>0.25</c:v>
                </c:pt>
                <c:pt idx="14">
                  <c:v>0.27</c:v>
                </c:pt>
                <c:pt idx="15">
                  <c:v>0.32</c:v>
                </c:pt>
                <c:pt idx="16">
                  <c:v>0.28000000000000003</c:v>
                </c:pt>
                <c:pt idx="17">
                  <c:v>0.32</c:v>
                </c:pt>
                <c:pt idx="18">
                  <c:v>0.27</c:v>
                </c:pt>
                <c:pt idx="19">
                  <c:v>0.3</c:v>
                </c:pt>
                <c:pt idx="20">
                  <c:v>0.34</c:v>
                </c:pt>
                <c:pt idx="21">
                  <c:v>0.32</c:v>
                </c:pt>
                <c:pt idx="22">
                  <c:v>0.34</c:v>
                </c:pt>
                <c:pt idx="23">
                  <c:v>0.4</c:v>
                </c:pt>
                <c:pt idx="24">
                  <c:v>0.35</c:v>
                </c:pt>
                <c:pt idx="25">
                  <c:v>0.35</c:v>
                </c:pt>
                <c:pt idx="26">
                  <c:v>0.41</c:v>
                </c:pt>
                <c:pt idx="27">
                  <c:v>0.38</c:v>
                </c:pt>
                <c:pt idx="28">
                  <c:v>0.41</c:v>
                </c:pt>
                <c:pt idx="29">
                  <c:v>0.44</c:v>
                </c:pt>
                <c:pt idx="30">
                  <c:v>0.47</c:v>
                </c:pt>
                <c:pt idx="31">
                  <c:v>0.42</c:v>
                </c:pt>
                <c:pt idx="32">
                  <c:v>0.53</c:v>
                </c:pt>
              </c:numCache>
            </c:numRef>
          </c:val>
          <c:extLst>
            <c:ext xmlns:c16="http://schemas.microsoft.com/office/drawing/2014/chart" uri="{C3380CC4-5D6E-409C-BE32-E72D297353CC}">
              <c16:uniqueId val="{00000001-053B-41F6-B182-01406C0603C1}"/>
            </c:ext>
          </c:extLst>
        </c:ser>
        <c:ser>
          <c:idx val="2"/>
          <c:order val="2"/>
          <c:tx>
            <c:strRef>
              <c:f>'1. Modeshare'!$O$3</c:f>
              <c:strCache>
                <c:ptCount val="1"/>
                <c:pt idx="0">
                  <c:v>Cycle</c:v>
                </c:pt>
              </c:strCache>
            </c:strRef>
          </c:tx>
          <c:spPr>
            <a:solidFill>
              <a:schemeClr val="accent3"/>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Modeshare'!$L$4:$L$36</c:f>
              <c:strCache>
                <c:ptCount val="33"/>
                <c:pt idx="0">
                  <c:v>Hillingdon</c:v>
                </c:pt>
                <c:pt idx="1">
                  <c:v>Bexley</c:v>
                </c:pt>
                <c:pt idx="2">
                  <c:v>Havering</c:v>
                </c:pt>
                <c:pt idx="3">
                  <c:v>Sutton</c:v>
                </c:pt>
                <c:pt idx="4">
                  <c:v>Bromley</c:v>
                </c:pt>
                <c:pt idx="5">
                  <c:v>Redbridge</c:v>
                </c:pt>
                <c:pt idx="6">
                  <c:v>Croydon</c:v>
                </c:pt>
                <c:pt idx="7">
                  <c:v>Harrow</c:v>
                </c:pt>
                <c:pt idx="8">
                  <c:v>Enfield</c:v>
                </c:pt>
                <c:pt idx="9">
                  <c:v>Barnet</c:v>
                </c:pt>
                <c:pt idx="10">
                  <c:v>Kingston upon Thames</c:v>
                </c:pt>
                <c:pt idx="11">
                  <c:v>Merton</c:v>
                </c:pt>
                <c:pt idx="12">
                  <c:v>Hounslow</c:v>
                </c:pt>
                <c:pt idx="13">
                  <c:v>Barking &amp; Dagenham</c:v>
                </c:pt>
                <c:pt idx="14">
                  <c:v>Greenwich</c:v>
                </c:pt>
                <c:pt idx="15">
                  <c:v>Richmond upon Thames</c:v>
                </c:pt>
                <c:pt idx="16">
                  <c:v>Ealing</c:v>
                </c:pt>
                <c:pt idx="17">
                  <c:v>Waltham Forest</c:v>
                </c:pt>
                <c:pt idx="18">
                  <c:v>Brent</c:v>
                </c:pt>
                <c:pt idx="19">
                  <c:v>Lewisham</c:v>
                </c:pt>
                <c:pt idx="20">
                  <c:v>Wandsworth</c:v>
                </c:pt>
                <c:pt idx="21">
                  <c:v>Newham</c:v>
                </c:pt>
                <c:pt idx="22">
                  <c:v>Haringey</c:v>
                </c:pt>
                <c:pt idx="23">
                  <c:v>Kensington &amp; Chelsea</c:v>
                </c:pt>
                <c:pt idx="24">
                  <c:v>Lambeth</c:v>
                </c:pt>
                <c:pt idx="25">
                  <c:v>Southwark</c:v>
                </c:pt>
                <c:pt idx="26">
                  <c:v>Hammersmith &amp; Fulham</c:v>
                </c:pt>
                <c:pt idx="27">
                  <c:v>Tower Hamlets</c:v>
                </c:pt>
                <c:pt idx="28">
                  <c:v>Westminster</c:v>
                </c:pt>
                <c:pt idx="29">
                  <c:v>Islington</c:v>
                </c:pt>
                <c:pt idx="30">
                  <c:v>Camden</c:v>
                </c:pt>
                <c:pt idx="31">
                  <c:v>Hackney</c:v>
                </c:pt>
                <c:pt idx="32">
                  <c:v>City of London</c:v>
                </c:pt>
              </c:strCache>
            </c:strRef>
          </c:cat>
          <c:val>
            <c:numRef>
              <c:f>'1. Modeshare'!$O$4:$O$36</c:f>
              <c:numCache>
                <c:formatCode>0%</c:formatCode>
                <c:ptCount val="33"/>
                <c:pt idx="0">
                  <c:v>0.01</c:v>
                </c:pt>
                <c:pt idx="1">
                  <c:v>0.01</c:v>
                </c:pt>
                <c:pt idx="2">
                  <c:v>0.01</c:v>
                </c:pt>
                <c:pt idx="3">
                  <c:v>0.01</c:v>
                </c:pt>
                <c:pt idx="4">
                  <c:v>0.01</c:v>
                </c:pt>
                <c:pt idx="5">
                  <c:v>0.01</c:v>
                </c:pt>
                <c:pt idx="6">
                  <c:v>0.01</c:v>
                </c:pt>
                <c:pt idx="7">
                  <c:v>0.01</c:v>
                </c:pt>
                <c:pt idx="8">
                  <c:v>0.02</c:v>
                </c:pt>
                <c:pt idx="9">
                  <c:v>0.01</c:v>
                </c:pt>
                <c:pt idx="10">
                  <c:v>0.02</c:v>
                </c:pt>
                <c:pt idx="11">
                  <c:v>0.02</c:v>
                </c:pt>
                <c:pt idx="12">
                  <c:v>0.03</c:v>
                </c:pt>
                <c:pt idx="13">
                  <c:v>0.01</c:v>
                </c:pt>
                <c:pt idx="14">
                  <c:v>0.02</c:v>
                </c:pt>
                <c:pt idx="15">
                  <c:v>0.05</c:v>
                </c:pt>
                <c:pt idx="16">
                  <c:v>0.02</c:v>
                </c:pt>
                <c:pt idx="17">
                  <c:v>0.02</c:v>
                </c:pt>
                <c:pt idx="18">
                  <c:v>0.02</c:v>
                </c:pt>
                <c:pt idx="19">
                  <c:v>0.02</c:v>
                </c:pt>
                <c:pt idx="20">
                  <c:v>0.03</c:v>
                </c:pt>
                <c:pt idx="21">
                  <c:v>0.01</c:v>
                </c:pt>
                <c:pt idx="22">
                  <c:v>0.02</c:v>
                </c:pt>
                <c:pt idx="23">
                  <c:v>0.02</c:v>
                </c:pt>
                <c:pt idx="24">
                  <c:v>0.05</c:v>
                </c:pt>
                <c:pt idx="25">
                  <c:v>0.05</c:v>
                </c:pt>
                <c:pt idx="26">
                  <c:v>0.06</c:v>
                </c:pt>
                <c:pt idx="27">
                  <c:v>0.05</c:v>
                </c:pt>
                <c:pt idx="28">
                  <c:v>0.03</c:v>
                </c:pt>
                <c:pt idx="29">
                  <c:v>0.05</c:v>
                </c:pt>
                <c:pt idx="30">
                  <c:v>0.03</c:v>
                </c:pt>
                <c:pt idx="31">
                  <c:v>0.08</c:v>
                </c:pt>
                <c:pt idx="32">
                  <c:v>0.01</c:v>
                </c:pt>
              </c:numCache>
            </c:numRef>
          </c:val>
          <c:extLst>
            <c:ext xmlns:c16="http://schemas.microsoft.com/office/drawing/2014/chart" uri="{C3380CC4-5D6E-409C-BE32-E72D297353CC}">
              <c16:uniqueId val="{00000002-053B-41F6-B182-01406C0603C1}"/>
            </c:ext>
          </c:extLst>
        </c:ser>
        <c:dLbls>
          <c:dLblPos val="ctr"/>
          <c:showLegendKey val="0"/>
          <c:showVal val="1"/>
          <c:showCatName val="0"/>
          <c:showSerName val="0"/>
          <c:showPercent val="0"/>
          <c:showBubbleSize val="0"/>
        </c:dLbls>
        <c:gapWidth val="18"/>
        <c:overlap val="100"/>
        <c:axId val="378958200"/>
        <c:axId val="378959184"/>
      </c:barChart>
      <c:catAx>
        <c:axId val="378958200"/>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378959184"/>
        <c:crosses val="autoZero"/>
        <c:auto val="1"/>
        <c:lblAlgn val="ctr"/>
        <c:lblOffset val="100"/>
        <c:noMultiLvlLbl val="0"/>
      </c:catAx>
      <c:valAx>
        <c:axId val="378959184"/>
        <c:scaling>
          <c:orientation val="minMax"/>
          <c:max val="1"/>
        </c:scaling>
        <c:delete val="1"/>
        <c:axPos val="l"/>
        <c:numFmt formatCode="0%" sourceLinked="1"/>
        <c:majorTickMark val="none"/>
        <c:minorTickMark val="none"/>
        <c:tickLblPos val="nextTo"/>
        <c:crossAx val="378958200"/>
        <c:crosses val="autoZero"/>
        <c:crossBetween val="between"/>
      </c:valAx>
      <c:spPr>
        <a:noFill/>
        <a:ln>
          <a:noFill/>
        </a:ln>
        <a:effectLst/>
      </c:spPr>
    </c:plotArea>
    <c:legend>
      <c:legendPos val="b"/>
      <c:layout>
        <c:manualLayout>
          <c:xMode val="edge"/>
          <c:yMode val="edge"/>
          <c:x val="1.1409210523196163E-2"/>
          <c:y val="2.1405963886382627E-2"/>
          <c:w val="0.15198680214271193"/>
          <c:h val="0.15926710983281961"/>
        </c:manualLayout>
      </c:layout>
      <c:overlay val="0"/>
      <c:spPr>
        <a:noFill/>
        <a:ln>
          <a:solidFill>
            <a:schemeClr val="tx1"/>
          </a:solid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0705052054924407E-2"/>
          <c:y val="5.5809223858487144E-3"/>
          <c:w val="0.9620474253782294"/>
          <c:h val="0.76146390670279751"/>
        </c:manualLayout>
      </c:layout>
      <c:barChart>
        <c:barDir val="col"/>
        <c:grouping val="clustered"/>
        <c:varyColors val="0"/>
        <c:ser>
          <c:idx val="0"/>
          <c:order val="0"/>
          <c:tx>
            <c:strRef>
              <c:f>'2. ActiveTravel'!$M$8</c:f>
              <c:strCache>
                <c:ptCount val="1"/>
                <c:pt idx="0">
                  <c:v>Walk 5+ times a week</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ActiveTravel'!$L$9:$L$41</c:f>
              <c:strCache>
                <c:ptCount val="33"/>
                <c:pt idx="0">
                  <c:v>B&amp;D</c:v>
                </c:pt>
                <c:pt idx="1">
                  <c:v>Hounslow</c:v>
                </c:pt>
                <c:pt idx="2">
                  <c:v>Havering</c:v>
                </c:pt>
                <c:pt idx="3">
                  <c:v>Enfield</c:v>
                </c:pt>
                <c:pt idx="4">
                  <c:v>Bexley</c:v>
                </c:pt>
                <c:pt idx="5">
                  <c:v>Ealing</c:v>
                </c:pt>
                <c:pt idx="6">
                  <c:v>Brent</c:v>
                </c:pt>
                <c:pt idx="7">
                  <c:v>Croydon</c:v>
                </c:pt>
                <c:pt idx="8">
                  <c:v>Barnet</c:v>
                </c:pt>
                <c:pt idx="9">
                  <c:v>Harrow</c:v>
                </c:pt>
                <c:pt idx="10">
                  <c:v>Newham</c:v>
                </c:pt>
                <c:pt idx="11">
                  <c:v>Redbridge</c:v>
                </c:pt>
                <c:pt idx="12">
                  <c:v>Hillingdon</c:v>
                </c:pt>
                <c:pt idx="13">
                  <c:v>Sutton</c:v>
                </c:pt>
                <c:pt idx="14">
                  <c:v>Greenwich</c:v>
                </c:pt>
                <c:pt idx="15">
                  <c:v>Lewisham</c:v>
                </c:pt>
                <c:pt idx="16">
                  <c:v>Kingston upon Thames</c:v>
                </c:pt>
                <c:pt idx="17">
                  <c:v>Merton</c:v>
                </c:pt>
                <c:pt idx="18">
                  <c:v>Haringey</c:v>
                </c:pt>
                <c:pt idx="19">
                  <c:v>Tower Hamlets</c:v>
                </c:pt>
                <c:pt idx="20">
                  <c:v>Richmond upon Thames</c:v>
                </c:pt>
                <c:pt idx="21">
                  <c:v>Islington</c:v>
                </c:pt>
                <c:pt idx="22">
                  <c:v>Bromley</c:v>
                </c:pt>
                <c:pt idx="23">
                  <c:v>Wandsworth</c:v>
                </c:pt>
                <c:pt idx="24">
                  <c:v>Kensington &amp; Chelsea</c:v>
                </c:pt>
                <c:pt idx="25">
                  <c:v>Hackney</c:v>
                </c:pt>
                <c:pt idx="26">
                  <c:v>Camden</c:v>
                </c:pt>
                <c:pt idx="27">
                  <c:v>Westminster</c:v>
                </c:pt>
                <c:pt idx="28">
                  <c:v>Southwark</c:v>
                </c:pt>
                <c:pt idx="29">
                  <c:v>Lambeth</c:v>
                </c:pt>
                <c:pt idx="30">
                  <c:v>Hammersmith &amp; Fulham</c:v>
                </c:pt>
                <c:pt idx="31">
                  <c:v>Waltham Forest</c:v>
                </c:pt>
                <c:pt idx="32">
                  <c:v>City of London</c:v>
                </c:pt>
              </c:strCache>
            </c:strRef>
          </c:cat>
          <c:val>
            <c:numRef>
              <c:f>'2. ActiveTravel'!$M$9:$M$41</c:f>
              <c:numCache>
                <c:formatCode>0.0%</c:formatCode>
                <c:ptCount val="33"/>
                <c:pt idx="0">
                  <c:v>0.25684899999999999</c:v>
                </c:pt>
                <c:pt idx="1">
                  <c:v>0.28140799999999999</c:v>
                </c:pt>
                <c:pt idx="2">
                  <c:v>0.28689100000000001</c:v>
                </c:pt>
                <c:pt idx="3">
                  <c:v>0.29037200000000002</c:v>
                </c:pt>
                <c:pt idx="4">
                  <c:v>0.30130800000000002</c:v>
                </c:pt>
                <c:pt idx="5">
                  <c:v>0.30311700000000003</c:v>
                </c:pt>
                <c:pt idx="6">
                  <c:v>0.30551699999999998</c:v>
                </c:pt>
                <c:pt idx="7">
                  <c:v>0.319795</c:v>
                </c:pt>
                <c:pt idx="8">
                  <c:v>0.329488</c:v>
                </c:pt>
                <c:pt idx="9">
                  <c:v>0.33803300000000003</c:v>
                </c:pt>
                <c:pt idx="10">
                  <c:v>0.33921600000000007</c:v>
                </c:pt>
                <c:pt idx="11">
                  <c:v>0.343084</c:v>
                </c:pt>
                <c:pt idx="12">
                  <c:v>0.35075400000000001</c:v>
                </c:pt>
                <c:pt idx="13">
                  <c:v>0.35120000000000007</c:v>
                </c:pt>
                <c:pt idx="14">
                  <c:v>0.36253800000000003</c:v>
                </c:pt>
                <c:pt idx="15">
                  <c:v>0.36926799999999999</c:v>
                </c:pt>
                <c:pt idx="16">
                  <c:v>0.36990299999999998</c:v>
                </c:pt>
                <c:pt idx="17">
                  <c:v>0.377662</c:v>
                </c:pt>
                <c:pt idx="18">
                  <c:v>0.384878</c:v>
                </c:pt>
                <c:pt idx="19">
                  <c:v>0.39293099999999997</c:v>
                </c:pt>
                <c:pt idx="20">
                  <c:v>0.40064999999999995</c:v>
                </c:pt>
                <c:pt idx="21">
                  <c:v>0.40115699999999999</c:v>
                </c:pt>
                <c:pt idx="22">
                  <c:v>0.40268100000000007</c:v>
                </c:pt>
                <c:pt idx="23">
                  <c:v>0.40652899999999997</c:v>
                </c:pt>
                <c:pt idx="24">
                  <c:v>0.40992200000000006</c:v>
                </c:pt>
                <c:pt idx="25">
                  <c:v>0.41588500000000006</c:v>
                </c:pt>
                <c:pt idx="26">
                  <c:v>0.41947600000000002</c:v>
                </c:pt>
                <c:pt idx="27">
                  <c:v>0.422234</c:v>
                </c:pt>
                <c:pt idx="28">
                  <c:v>0.42902400000000002</c:v>
                </c:pt>
                <c:pt idx="29">
                  <c:v>0.43081399999999997</c:v>
                </c:pt>
                <c:pt idx="30">
                  <c:v>0.431807</c:v>
                </c:pt>
                <c:pt idx="31">
                  <c:v>0.43240499999999998</c:v>
                </c:pt>
                <c:pt idx="32">
                  <c:v>0.54752699999999999</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0.0%"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1.6692417166806639E-2"/>
          <c:y val="5.7557042084682639E-2"/>
          <c:w val="0.23435972650792752"/>
          <c:h val="6.3944925848546066E-2"/>
        </c:manualLayout>
      </c:layout>
      <c:overlay val="0"/>
      <c:spPr>
        <a:noFill/>
        <a:ln>
          <a:solidFill>
            <a:sysClr val="windowText" lastClr="00000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9827231421330768E-2"/>
          <c:y val="5.9766351214845205E-3"/>
          <c:w val="0.95520122790210782"/>
          <c:h val="0.74455061468751027"/>
        </c:manualLayout>
      </c:layout>
      <c:barChart>
        <c:barDir val="col"/>
        <c:grouping val="clustered"/>
        <c:varyColors val="0"/>
        <c:ser>
          <c:idx val="0"/>
          <c:order val="0"/>
          <c:tx>
            <c:strRef>
              <c:f>'2. ActiveTravel'!$AE$12</c:f>
              <c:strCache>
                <c:ptCount val="1"/>
                <c:pt idx="0">
                  <c:v>Cycle 5+ times a week</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ActiveTravel'!$AD$13:$AD$45</c:f>
              <c:strCache>
                <c:ptCount val="33"/>
                <c:pt idx="0">
                  <c:v>Croydon</c:v>
                </c:pt>
                <c:pt idx="1">
                  <c:v>Barnet</c:v>
                </c:pt>
                <c:pt idx="2">
                  <c:v>Brent</c:v>
                </c:pt>
                <c:pt idx="3">
                  <c:v>Redbridge</c:v>
                </c:pt>
                <c:pt idx="4">
                  <c:v>Enfield</c:v>
                </c:pt>
                <c:pt idx="5">
                  <c:v>Harrow</c:v>
                </c:pt>
                <c:pt idx="6">
                  <c:v>City of London</c:v>
                </c:pt>
                <c:pt idx="7">
                  <c:v>Barking &amp; Dagenham</c:v>
                </c:pt>
                <c:pt idx="8">
                  <c:v>Bexley</c:v>
                </c:pt>
                <c:pt idx="9">
                  <c:v>Sutton</c:v>
                </c:pt>
                <c:pt idx="10">
                  <c:v>Bromley</c:v>
                </c:pt>
                <c:pt idx="11">
                  <c:v>Havering</c:v>
                </c:pt>
                <c:pt idx="12">
                  <c:v>Hillingdon</c:v>
                </c:pt>
                <c:pt idx="13">
                  <c:v>Hounslow</c:v>
                </c:pt>
                <c:pt idx="14">
                  <c:v>Ealing</c:v>
                </c:pt>
                <c:pt idx="15">
                  <c:v>Newham</c:v>
                </c:pt>
                <c:pt idx="16">
                  <c:v>Wandsworth</c:v>
                </c:pt>
                <c:pt idx="17">
                  <c:v>Camden</c:v>
                </c:pt>
                <c:pt idx="18">
                  <c:v>Greenwich</c:v>
                </c:pt>
                <c:pt idx="19">
                  <c:v>Lewisham</c:v>
                </c:pt>
                <c:pt idx="20">
                  <c:v>Islington</c:v>
                </c:pt>
                <c:pt idx="21">
                  <c:v>Kensington &amp; Chelsea</c:v>
                </c:pt>
                <c:pt idx="22">
                  <c:v>Richmond upon Thames</c:v>
                </c:pt>
                <c:pt idx="23">
                  <c:v>Merton</c:v>
                </c:pt>
                <c:pt idx="24">
                  <c:v>Kingston upon Thames</c:v>
                </c:pt>
                <c:pt idx="25">
                  <c:v>Westminster</c:v>
                </c:pt>
                <c:pt idx="26">
                  <c:v>Haringey</c:v>
                </c:pt>
                <c:pt idx="27">
                  <c:v>Waltham Forest</c:v>
                </c:pt>
                <c:pt idx="28">
                  <c:v>Lambeth</c:v>
                </c:pt>
                <c:pt idx="29">
                  <c:v>Tower Hamlets</c:v>
                </c:pt>
                <c:pt idx="30">
                  <c:v>Southwark</c:v>
                </c:pt>
                <c:pt idx="31">
                  <c:v>Hammersmith &amp; Fulham</c:v>
                </c:pt>
                <c:pt idx="32">
                  <c:v>Hackney</c:v>
                </c:pt>
              </c:strCache>
            </c:strRef>
          </c:cat>
          <c:val>
            <c:numRef>
              <c:f>'2. ActiveTravel'!$AE$13:$AE$45</c:f>
              <c:numCache>
                <c:formatCode>0.0%</c:formatCode>
                <c:ptCount val="33"/>
                <c:pt idx="0">
                  <c:v>3.3210000000000002E-3</c:v>
                </c:pt>
                <c:pt idx="1">
                  <c:v>8.9789999999999991E-3</c:v>
                </c:pt>
                <c:pt idx="2">
                  <c:v>9.5790000000000007E-3</c:v>
                </c:pt>
                <c:pt idx="3">
                  <c:v>1.1334E-2</c:v>
                </c:pt>
                <c:pt idx="4">
                  <c:v>1.2272E-2</c:v>
                </c:pt>
                <c:pt idx="5">
                  <c:v>1.3613999999999999E-2</c:v>
                </c:pt>
                <c:pt idx="6">
                  <c:v>1.3946999999999998E-2</c:v>
                </c:pt>
                <c:pt idx="7">
                  <c:v>1.5245E-2</c:v>
                </c:pt>
                <c:pt idx="8">
                  <c:v>1.6402E-2</c:v>
                </c:pt>
                <c:pt idx="9">
                  <c:v>1.7475000000000001E-2</c:v>
                </c:pt>
                <c:pt idx="10">
                  <c:v>1.8969E-2</c:v>
                </c:pt>
                <c:pt idx="11">
                  <c:v>2.1509E-2</c:v>
                </c:pt>
                <c:pt idx="12">
                  <c:v>2.605E-2</c:v>
                </c:pt>
                <c:pt idx="13">
                  <c:v>3.0287999999999999E-2</c:v>
                </c:pt>
                <c:pt idx="14">
                  <c:v>3.0918999999999999E-2</c:v>
                </c:pt>
                <c:pt idx="15">
                  <c:v>3.2736000000000001E-2</c:v>
                </c:pt>
                <c:pt idx="16">
                  <c:v>3.6191000000000001E-2</c:v>
                </c:pt>
                <c:pt idx="17">
                  <c:v>4.0996999999999992E-2</c:v>
                </c:pt>
                <c:pt idx="18">
                  <c:v>4.3810000000000002E-2</c:v>
                </c:pt>
                <c:pt idx="19">
                  <c:v>4.5282999999999997E-2</c:v>
                </c:pt>
                <c:pt idx="20">
                  <c:v>5.1615000000000001E-2</c:v>
                </c:pt>
                <c:pt idx="21">
                  <c:v>5.2922999999999998E-2</c:v>
                </c:pt>
                <c:pt idx="22">
                  <c:v>5.7056000000000003E-2</c:v>
                </c:pt>
                <c:pt idx="23">
                  <c:v>5.7202999999999997E-2</c:v>
                </c:pt>
                <c:pt idx="24">
                  <c:v>5.7374000000000001E-2</c:v>
                </c:pt>
                <c:pt idx="25">
                  <c:v>5.8936000000000002E-2</c:v>
                </c:pt>
                <c:pt idx="26">
                  <c:v>6.1756000000000005E-2</c:v>
                </c:pt>
                <c:pt idx="27">
                  <c:v>6.2266000000000002E-2</c:v>
                </c:pt>
                <c:pt idx="28">
                  <c:v>6.7759E-2</c:v>
                </c:pt>
                <c:pt idx="29">
                  <c:v>7.4692999999999996E-2</c:v>
                </c:pt>
                <c:pt idx="30">
                  <c:v>8.1017000000000006E-2</c:v>
                </c:pt>
                <c:pt idx="31">
                  <c:v>9.1495000000000021E-2</c:v>
                </c:pt>
                <c:pt idx="32">
                  <c:v>0.14163600000000001</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0.0%"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3.7252451147712758E-2"/>
          <c:y val="6.239795307306107E-2"/>
          <c:w val="0.19919897434765288"/>
          <c:h val="9.5252975199552545E-2"/>
        </c:manualLayout>
      </c:layout>
      <c:overlay val="0"/>
      <c:spPr>
        <a:noFill/>
        <a:ln>
          <a:solidFill>
            <a:sysClr val="windowText" lastClr="00000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4357374272766415E-2"/>
          <c:y val="2.5657324302885722E-2"/>
          <c:w val="0.97198269574069429"/>
          <c:h val="0.7796206646330589"/>
        </c:manualLayout>
      </c:layout>
      <c:barChart>
        <c:barDir val="col"/>
        <c:grouping val="clustered"/>
        <c:varyColors val="0"/>
        <c:ser>
          <c:idx val="0"/>
          <c:order val="0"/>
          <c:tx>
            <c:strRef>
              <c:f>'3. Casualties'!$C$50</c:f>
              <c:strCache>
                <c:ptCount val="1"/>
                <c:pt idx="0">
                  <c:v>Average Annual Pedestrian and Cyclist Serious and Fatal Casualties/1,000 daily walking and cycling stages</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Casualties'!$B$51:$B$83</c:f>
              <c:strCache>
                <c:ptCount val="33"/>
                <c:pt idx="0">
                  <c:v>Greenwich</c:v>
                </c:pt>
                <c:pt idx="1">
                  <c:v>Merton</c:v>
                </c:pt>
                <c:pt idx="2">
                  <c:v>Croydon</c:v>
                </c:pt>
                <c:pt idx="3">
                  <c:v>Barnet</c:v>
                </c:pt>
                <c:pt idx="4">
                  <c:v>Bexley</c:v>
                </c:pt>
                <c:pt idx="5">
                  <c:v>Kingston upon Thames</c:v>
                </c:pt>
                <c:pt idx="6">
                  <c:v>Bromley</c:v>
                </c:pt>
                <c:pt idx="7">
                  <c:v>Sutton</c:v>
                </c:pt>
                <c:pt idx="8">
                  <c:v>Newham</c:v>
                </c:pt>
                <c:pt idx="9">
                  <c:v>Hillingdon</c:v>
                </c:pt>
                <c:pt idx="10">
                  <c:v>Lewisham</c:v>
                </c:pt>
                <c:pt idx="11">
                  <c:v>Enfield</c:v>
                </c:pt>
                <c:pt idx="12">
                  <c:v>Harrow</c:v>
                </c:pt>
                <c:pt idx="13">
                  <c:v>Waltham Forest</c:v>
                </c:pt>
                <c:pt idx="14">
                  <c:v>Richmond upon Thames</c:v>
                </c:pt>
                <c:pt idx="15">
                  <c:v>Southwark</c:v>
                </c:pt>
                <c:pt idx="16">
                  <c:v>Wandsworth</c:v>
                </c:pt>
                <c:pt idx="17">
                  <c:v>Camden</c:v>
                </c:pt>
                <c:pt idx="18">
                  <c:v>Ealing</c:v>
                </c:pt>
                <c:pt idx="19">
                  <c:v>Hammersmith &amp; Fulham</c:v>
                </c:pt>
                <c:pt idx="20">
                  <c:v>Redbridge</c:v>
                </c:pt>
                <c:pt idx="21">
                  <c:v>Westminster</c:v>
                </c:pt>
                <c:pt idx="22">
                  <c:v>City of London</c:v>
                </c:pt>
                <c:pt idx="23">
                  <c:v>Barking &amp; Dagenham</c:v>
                </c:pt>
                <c:pt idx="24">
                  <c:v>Lambeth</c:v>
                </c:pt>
                <c:pt idx="25">
                  <c:v>Haringey</c:v>
                </c:pt>
                <c:pt idx="26">
                  <c:v>Hounslow</c:v>
                </c:pt>
                <c:pt idx="27">
                  <c:v>Havering</c:v>
                </c:pt>
                <c:pt idx="28">
                  <c:v>Brent</c:v>
                </c:pt>
                <c:pt idx="29">
                  <c:v>Kensington &amp; Chelsea</c:v>
                </c:pt>
                <c:pt idx="30">
                  <c:v>Islington</c:v>
                </c:pt>
                <c:pt idx="31">
                  <c:v>Tower Hamlets</c:v>
                </c:pt>
                <c:pt idx="32">
                  <c:v>Hackney</c:v>
                </c:pt>
              </c:strCache>
            </c:strRef>
          </c:cat>
          <c:val>
            <c:numRef>
              <c:f>'3. Casualties'!$C$51:$C$83</c:f>
              <c:numCache>
                <c:formatCode>_(* #,##0.000_);_(* \(#,##0.000\);_(* "-"??_);_(@_)</c:formatCode>
                <c:ptCount val="33"/>
                <c:pt idx="0">
                  <c:v>3.6703538609747677E-2</c:v>
                </c:pt>
                <c:pt idx="1">
                  <c:v>4.2027571238172544E-2</c:v>
                </c:pt>
                <c:pt idx="2">
                  <c:v>4.2444666425171147E-2</c:v>
                </c:pt>
                <c:pt idx="3">
                  <c:v>4.7162295227209411E-2</c:v>
                </c:pt>
                <c:pt idx="4">
                  <c:v>4.7179734679734679E-2</c:v>
                </c:pt>
                <c:pt idx="5">
                  <c:v>4.8106339062497651E-2</c:v>
                </c:pt>
                <c:pt idx="6">
                  <c:v>4.8203482969441672E-2</c:v>
                </c:pt>
                <c:pt idx="7">
                  <c:v>4.9768618102617838E-2</c:v>
                </c:pt>
                <c:pt idx="8">
                  <c:v>5.0796456693163371E-2</c:v>
                </c:pt>
                <c:pt idx="9">
                  <c:v>5.130214163122155E-2</c:v>
                </c:pt>
                <c:pt idx="10">
                  <c:v>5.2664246619143457E-2</c:v>
                </c:pt>
                <c:pt idx="11">
                  <c:v>5.5749154394998293E-2</c:v>
                </c:pt>
                <c:pt idx="12">
                  <c:v>5.6189679501091834E-2</c:v>
                </c:pt>
                <c:pt idx="13">
                  <c:v>5.62545222958864E-2</c:v>
                </c:pt>
                <c:pt idx="14">
                  <c:v>5.6945291844620702E-2</c:v>
                </c:pt>
                <c:pt idx="15">
                  <c:v>5.7450871056589116E-2</c:v>
                </c:pt>
                <c:pt idx="16">
                  <c:v>5.8101466731517643E-2</c:v>
                </c:pt>
                <c:pt idx="17">
                  <c:v>5.8348764293302081E-2</c:v>
                </c:pt>
                <c:pt idx="18">
                  <c:v>6.0059918601145609E-2</c:v>
                </c:pt>
                <c:pt idx="19">
                  <c:v>6.0822675436275016E-2</c:v>
                </c:pt>
                <c:pt idx="20">
                  <c:v>6.1937971814183389E-2</c:v>
                </c:pt>
                <c:pt idx="21">
                  <c:v>6.3998995336526046E-2</c:v>
                </c:pt>
                <c:pt idx="22">
                  <c:v>6.47891339044918E-2</c:v>
                </c:pt>
                <c:pt idx="23">
                  <c:v>6.5968581232430934E-2</c:v>
                </c:pt>
                <c:pt idx="24">
                  <c:v>6.7198132875293387E-2</c:v>
                </c:pt>
                <c:pt idx="25">
                  <c:v>6.7659581803451066E-2</c:v>
                </c:pt>
                <c:pt idx="26">
                  <c:v>6.8124043126104775E-2</c:v>
                </c:pt>
                <c:pt idx="27">
                  <c:v>6.8707430021482524E-2</c:v>
                </c:pt>
                <c:pt idx="28">
                  <c:v>7.1674770024424211E-2</c:v>
                </c:pt>
                <c:pt idx="29">
                  <c:v>7.23859559264379E-2</c:v>
                </c:pt>
                <c:pt idx="30">
                  <c:v>7.6036479352123806E-2</c:v>
                </c:pt>
                <c:pt idx="31">
                  <c:v>7.7813824244024152E-2</c:v>
                </c:pt>
                <c:pt idx="32">
                  <c:v>0.1024356823026398</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_(* #,##0.000_);_(* \(#,##0.000\);_(* &quot;-&quot;??_);_(@_)"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3.786684108699178E-2"/>
          <c:y val="5.9451711978995188E-2"/>
          <c:w val="0.4041239512551742"/>
          <c:h val="9.0384307047462753E-2"/>
        </c:manualLayout>
      </c:layout>
      <c:overlay val="0"/>
      <c:spPr>
        <a:noFill/>
        <a:ln>
          <a:solidFill>
            <a:sysClr val="windowText" lastClr="00000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3.7896999628923289E-2"/>
          <c:y val="3.3950609033097837E-2"/>
          <c:w val="0.9451734442278813"/>
          <c:h val="0.69950405864098897"/>
        </c:manualLayout>
      </c:layout>
      <c:barChart>
        <c:barDir val="col"/>
        <c:grouping val="clustered"/>
        <c:varyColors val="0"/>
        <c:ser>
          <c:idx val="0"/>
          <c:order val="0"/>
          <c:tx>
            <c:strRef>
              <c:f>'4. CarsPerHousehold'!$X$5</c:f>
              <c:strCache>
                <c:ptCount val="1"/>
                <c:pt idx="0">
                  <c:v>Cars per Household</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CarsPerHousehold'!$W$6:$W$38</c:f>
              <c:strCache>
                <c:ptCount val="33"/>
                <c:pt idx="0">
                  <c:v> Islington </c:v>
                </c:pt>
                <c:pt idx="1">
                  <c:v> Tower Hamlets </c:v>
                </c:pt>
                <c:pt idx="2">
                  <c:v> Hackney </c:v>
                </c:pt>
                <c:pt idx="3">
                  <c:v> Camden </c:v>
                </c:pt>
                <c:pt idx="4">
                  <c:v> Westminster </c:v>
                </c:pt>
                <c:pt idx="5">
                  <c:v> Southwark </c:v>
                </c:pt>
                <c:pt idx="6">
                  <c:v> Lambeth </c:v>
                </c:pt>
                <c:pt idx="7">
                  <c:v> City of London </c:v>
                </c:pt>
                <c:pt idx="8">
                  <c:v> Kensington &amp; Chelsea </c:v>
                </c:pt>
                <c:pt idx="9">
                  <c:v> Hammersmith &amp; Fulham </c:v>
                </c:pt>
                <c:pt idx="10">
                  <c:v> Haringey </c:v>
                </c:pt>
                <c:pt idx="11">
                  <c:v> Wandsworth </c:v>
                </c:pt>
                <c:pt idx="12">
                  <c:v> Lewisham </c:v>
                </c:pt>
                <c:pt idx="13">
                  <c:v> Newham </c:v>
                </c:pt>
                <c:pt idx="14">
                  <c:v> Greenwich </c:v>
                </c:pt>
                <c:pt idx="15">
                  <c:v> Waltham Forest </c:v>
                </c:pt>
                <c:pt idx="16">
                  <c:v> Brent </c:v>
                </c:pt>
                <c:pt idx="17">
                  <c:v> Barking &amp; Dagenham </c:v>
                </c:pt>
                <c:pt idx="18">
                  <c:v> Merton </c:v>
                </c:pt>
                <c:pt idx="19">
                  <c:v> Ealing </c:v>
                </c:pt>
                <c:pt idx="20">
                  <c:v> Croydon </c:v>
                </c:pt>
                <c:pt idx="21">
                  <c:v> Richmond upon Thames </c:v>
                </c:pt>
                <c:pt idx="22">
                  <c:v> Hounslow </c:v>
                </c:pt>
                <c:pt idx="23">
                  <c:v> Enfield </c:v>
                </c:pt>
                <c:pt idx="24">
                  <c:v> Barnet </c:v>
                </c:pt>
                <c:pt idx="25">
                  <c:v> Kingston upon Thames </c:v>
                </c:pt>
                <c:pt idx="26">
                  <c:v> Redbridge </c:v>
                </c:pt>
                <c:pt idx="27">
                  <c:v> Sutton </c:v>
                </c:pt>
                <c:pt idx="28">
                  <c:v> Bromley </c:v>
                </c:pt>
                <c:pt idx="29">
                  <c:v> Bexley </c:v>
                </c:pt>
                <c:pt idx="30">
                  <c:v> Harrow </c:v>
                </c:pt>
                <c:pt idx="31">
                  <c:v> Havering </c:v>
                </c:pt>
                <c:pt idx="32">
                  <c:v> Hillingdon </c:v>
                </c:pt>
              </c:strCache>
            </c:strRef>
          </c:cat>
          <c:val>
            <c:numRef>
              <c:f>'4. CarsPerHousehold'!$X$6:$X$38</c:f>
              <c:numCache>
                <c:formatCode>_(* #,##0.00_);_(* \(#,##0.00\);_(* "-"??_);_(@_)</c:formatCode>
                <c:ptCount val="33"/>
                <c:pt idx="0">
                  <c:v>0.34535100070525959</c:v>
                </c:pt>
                <c:pt idx="1">
                  <c:v>0.35656358949881595</c:v>
                </c:pt>
                <c:pt idx="2">
                  <c:v>0.35992112302407681</c:v>
                </c:pt>
                <c:pt idx="3">
                  <c:v>0.39597178403709693</c:v>
                </c:pt>
                <c:pt idx="4">
                  <c:v>0.418347097666048</c:v>
                </c:pt>
                <c:pt idx="5">
                  <c:v>0.4274721170245151</c:v>
                </c:pt>
                <c:pt idx="6">
                  <c:v>0.44167009859402029</c:v>
                </c:pt>
                <c:pt idx="7">
                  <c:v>0.45514137751609929</c:v>
                </c:pt>
                <c:pt idx="8">
                  <c:v>0.51582375903278199</c:v>
                </c:pt>
                <c:pt idx="9">
                  <c:v>0.51982963670991678</c:v>
                </c:pt>
                <c:pt idx="10">
                  <c:v>0.53450536540087124</c:v>
                </c:pt>
                <c:pt idx="11">
                  <c:v>0.57482193820268168</c:v>
                </c:pt>
                <c:pt idx="12">
                  <c:v>0.58747713458591178</c:v>
                </c:pt>
                <c:pt idx="13">
                  <c:v>0.58894610120067514</c:v>
                </c:pt>
                <c:pt idx="14">
                  <c:v>0.68959422910395063</c:v>
                </c:pt>
                <c:pt idx="15">
                  <c:v>0.73853063330880953</c:v>
                </c:pt>
                <c:pt idx="16">
                  <c:v>0.76125000744581317</c:v>
                </c:pt>
                <c:pt idx="17">
                  <c:v>0.81821624493336087</c:v>
                </c:pt>
                <c:pt idx="18">
                  <c:v>0.85395494707688624</c:v>
                </c:pt>
                <c:pt idx="19">
                  <c:v>0.8808260745647587</c:v>
                </c:pt>
                <c:pt idx="20">
                  <c:v>0.88832112469315749</c:v>
                </c:pt>
                <c:pt idx="21">
                  <c:v>0.90755300378066917</c:v>
                </c:pt>
                <c:pt idx="22">
                  <c:v>0.91712007582134136</c:v>
                </c:pt>
                <c:pt idx="23">
                  <c:v>0.91899083024212602</c:v>
                </c:pt>
                <c:pt idx="24">
                  <c:v>0.93966592999704579</c:v>
                </c:pt>
                <c:pt idx="25">
                  <c:v>0.94272572980402047</c:v>
                </c:pt>
                <c:pt idx="26">
                  <c:v>0.94977881369011175</c:v>
                </c:pt>
                <c:pt idx="27">
                  <c:v>1.025631093472908</c:v>
                </c:pt>
                <c:pt idx="28">
                  <c:v>1.0587736417595901</c:v>
                </c:pt>
                <c:pt idx="29">
                  <c:v>1.0805759583978707</c:v>
                </c:pt>
                <c:pt idx="30">
                  <c:v>1.0831933126057705</c:v>
                </c:pt>
                <c:pt idx="31">
                  <c:v>1.1079632326840119</c:v>
                </c:pt>
                <c:pt idx="32">
                  <c:v>1.2697301920112869</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_(* #,##0.00_);_(* \(#,##0.00\);_(* &quot;-&quot;??_);_(@_)"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1.2598514871762084E-2"/>
          <c:y val="2.9513699447433792E-2"/>
          <c:w val="0.22333645135448552"/>
          <c:h val="9.2207132252568214E-2"/>
        </c:manualLayout>
      </c:layout>
      <c:overlay val="0"/>
      <c:spPr>
        <a:noFill/>
        <a:ln>
          <a:solidFill>
            <a:sysClr val="windowText" lastClr="000000"/>
          </a:solidFill>
        </a:ln>
        <a:effectLst/>
      </c:spPr>
      <c:txPr>
        <a:bodyPr rot="0" spcFirstLastPara="1" vertOverflow="ellipsis" vert="horz" wrap="square" anchor="ctr" anchorCtr="0"/>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1.6755280792098037E-2"/>
          <c:y val="3.1880441725542032E-2"/>
          <c:w val="0.9772690382915481"/>
          <c:h val="0.71053152249990126"/>
        </c:manualLayout>
      </c:layout>
      <c:barChart>
        <c:barDir val="col"/>
        <c:grouping val="clustered"/>
        <c:varyColors val="0"/>
        <c:ser>
          <c:idx val="0"/>
          <c:order val="0"/>
          <c:tx>
            <c:strRef>
              <c:f>'5.Low Traffic Neighbourhoods'!$U$6</c:f>
              <c:strCache>
                <c:ptCount val="1"/>
                <c:pt idx="0">
                  <c:v>Number of Modal Filters</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'5.Low Traffic Neighbourhoods'!$T$7:$T$39</c:f>
              <c:strCache>
                <c:ptCount val="33"/>
                <c:pt idx="0">
                  <c:v>K&amp;C</c:v>
                </c:pt>
                <c:pt idx="1">
                  <c:v>Bexley</c:v>
                </c:pt>
                <c:pt idx="2">
                  <c:v>Redbridge</c:v>
                </c:pt>
                <c:pt idx="3">
                  <c:v>Barking and Dagenham</c:v>
                </c:pt>
                <c:pt idx="4">
                  <c:v>Harrow</c:v>
                </c:pt>
                <c:pt idx="5">
                  <c:v>Bromley</c:v>
                </c:pt>
                <c:pt idx="6">
                  <c:v>Havering</c:v>
                </c:pt>
                <c:pt idx="7">
                  <c:v>Enfield</c:v>
                </c:pt>
                <c:pt idx="8">
                  <c:v>Brent</c:v>
                </c:pt>
                <c:pt idx="9">
                  <c:v>Newham</c:v>
                </c:pt>
                <c:pt idx="10">
                  <c:v>City of London</c:v>
                </c:pt>
                <c:pt idx="11">
                  <c:v>Barnet</c:v>
                </c:pt>
                <c:pt idx="12">
                  <c:v>Hammersmith and Fulham</c:v>
                </c:pt>
                <c:pt idx="13">
                  <c:v>Sutton</c:v>
                </c:pt>
                <c:pt idx="14">
                  <c:v>Croydon</c:v>
                </c:pt>
                <c:pt idx="15">
                  <c:v>Lewisham</c:v>
                </c:pt>
                <c:pt idx="16">
                  <c:v>Wandsworth</c:v>
                </c:pt>
                <c:pt idx="17">
                  <c:v>Richmond upon Thames</c:v>
                </c:pt>
                <c:pt idx="18">
                  <c:v>Westminster</c:v>
                </c:pt>
                <c:pt idx="19">
                  <c:v>Hounslow</c:v>
                </c:pt>
                <c:pt idx="20">
                  <c:v>Greenwich</c:v>
                </c:pt>
                <c:pt idx="21">
                  <c:v>Kingston upon Thames</c:v>
                </c:pt>
                <c:pt idx="22">
                  <c:v>Camden</c:v>
                </c:pt>
                <c:pt idx="23">
                  <c:v>Hillingdon</c:v>
                </c:pt>
                <c:pt idx="24">
                  <c:v>Lambeth</c:v>
                </c:pt>
                <c:pt idx="25">
                  <c:v>Haringey</c:v>
                </c:pt>
                <c:pt idx="26">
                  <c:v>Islington</c:v>
                </c:pt>
                <c:pt idx="27">
                  <c:v>Ealing</c:v>
                </c:pt>
                <c:pt idx="28">
                  <c:v>Merton</c:v>
                </c:pt>
                <c:pt idx="29">
                  <c:v>Southwark</c:v>
                </c:pt>
                <c:pt idx="30">
                  <c:v>Waltham Forest</c:v>
                </c:pt>
                <c:pt idx="31">
                  <c:v>Tower Hamlets</c:v>
                </c:pt>
                <c:pt idx="32">
                  <c:v>Hackney</c:v>
                </c:pt>
              </c:strCache>
            </c:strRef>
          </c:cat>
          <c:val>
            <c:numRef>
              <c:f>'5.Low Traffic Neighbourhoods'!$U$7:$U$39</c:f>
              <c:numCache>
                <c:formatCode>General</c:formatCode>
                <c:ptCount val="33"/>
                <c:pt idx="0">
                  <c:v>2</c:v>
                </c:pt>
                <c:pt idx="1">
                  <c:v>4</c:v>
                </c:pt>
                <c:pt idx="2">
                  <c:v>7</c:v>
                </c:pt>
                <c:pt idx="3">
                  <c:v>10</c:v>
                </c:pt>
                <c:pt idx="4">
                  <c:v>12</c:v>
                </c:pt>
                <c:pt idx="5">
                  <c:v>13</c:v>
                </c:pt>
                <c:pt idx="6">
                  <c:v>16</c:v>
                </c:pt>
                <c:pt idx="7">
                  <c:v>16</c:v>
                </c:pt>
                <c:pt idx="8">
                  <c:v>17</c:v>
                </c:pt>
                <c:pt idx="9">
                  <c:v>17</c:v>
                </c:pt>
                <c:pt idx="10">
                  <c:v>18</c:v>
                </c:pt>
                <c:pt idx="11">
                  <c:v>20</c:v>
                </c:pt>
                <c:pt idx="12">
                  <c:v>24</c:v>
                </c:pt>
                <c:pt idx="13">
                  <c:v>25</c:v>
                </c:pt>
                <c:pt idx="14">
                  <c:v>26</c:v>
                </c:pt>
                <c:pt idx="15">
                  <c:v>26</c:v>
                </c:pt>
                <c:pt idx="16">
                  <c:v>26</c:v>
                </c:pt>
                <c:pt idx="17">
                  <c:v>27</c:v>
                </c:pt>
                <c:pt idx="18">
                  <c:v>28</c:v>
                </c:pt>
                <c:pt idx="19">
                  <c:v>29</c:v>
                </c:pt>
                <c:pt idx="20">
                  <c:v>29</c:v>
                </c:pt>
                <c:pt idx="21">
                  <c:v>32</c:v>
                </c:pt>
                <c:pt idx="22">
                  <c:v>33</c:v>
                </c:pt>
                <c:pt idx="23">
                  <c:v>37</c:v>
                </c:pt>
                <c:pt idx="24">
                  <c:v>38</c:v>
                </c:pt>
                <c:pt idx="25">
                  <c:v>38</c:v>
                </c:pt>
                <c:pt idx="26">
                  <c:v>39</c:v>
                </c:pt>
                <c:pt idx="27">
                  <c:v>45</c:v>
                </c:pt>
                <c:pt idx="28">
                  <c:v>50</c:v>
                </c:pt>
                <c:pt idx="29">
                  <c:v>52</c:v>
                </c:pt>
                <c:pt idx="30">
                  <c:v>55</c:v>
                </c:pt>
                <c:pt idx="31">
                  <c:v>69</c:v>
                </c:pt>
                <c:pt idx="32">
                  <c:v>84</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General"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3.0717225826479278E-2"/>
          <c:y val="6.1100224395406973E-2"/>
          <c:w val="0.19174786720704398"/>
          <c:h val="0.10397405566457484"/>
        </c:manualLayout>
      </c:layout>
      <c:overlay val="0"/>
      <c:spPr>
        <a:noFill/>
        <a:ln>
          <a:solidFill>
            <a:sysClr val="windowText" lastClr="00000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1.3737861838964395E-2"/>
          <c:y val="1.3640870884753331E-2"/>
          <c:w val="0.98128081660899524"/>
          <c:h val="0.75860384505001799"/>
        </c:manualLayout>
      </c:layout>
      <c:barChart>
        <c:barDir val="col"/>
        <c:grouping val="clustered"/>
        <c:varyColors val="0"/>
        <c:ser>
          <c:idx val="0"/>
          <c:order val="0"/>
          <c:tx>
            <c:strRef>
              <c:f>'6. 20mph'!$O$3</c:f>
              <c:strCache>
                <c:ptCount val="1"/>
                <c:pt idx="0">
                  <c:v>Of roads with speed limits, % of borough-managed roads with 20mph limits</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20mph'!$N$4:$N$36</c:f>
              <c:strCache>
                <c:ptCount val="33"/>
                <c:pt idx="0">
                  <c:v>Kensington &amp; Chelsea</c:v>
                </c:pt>
                <c:pt idx="1">
                  <c:v>Barnet</c:v>
                </c:pt>
                <c:pt idx="2">
                  <c:v>Bromley</c:v>
                </c:pt>
                <c:pt idx="3">
                  <c:v>Richmond upon Thames</c:v>
                </c:pt>
                <c:pt idx="4">
                  <c:v>Hillingdon</c:v>
                </c:pt>
                <c:pt idx="5">
                  <c:v>Havering</c:v>
                </c:pt>
                <c:pt idx="6">
                  <c:v>Bexley</c:v>
                </c:pt>
                <c:pt idx="7">
                  <c:v>Westminster</c:v>
                </c:pt>
                <c:pt idx="8">
                  <c:v>Redbridge</c:v>
                </c:pt>
                <c:pt idx="9">
                  <c:v>Sutton</c:v>
                </c:pt>
                <c:pt idx="10">
                  <c:v>Enfield</c:v>
                </c:pt>
                <c:pt idx="11">
                  <c:v>Harrow</c:v>
                </c:pt>
                <c:pt idx="12">
                  <c:v>Barking &amp; Dagenham</c:v>
                </c:pt>
                <c:pt idx="13">
                  <c:v>Newham</c:v>
                </c:pt>
                <c:pt idx="14">
                  <c:v>Kingston Upon Thames</c:v>
                </c:pt>
                <c:pt idx="15">
                  <c:v>Hounslow</c:v>
                </c:pt>
                <c:pt idx="16">
                  <c:v>Brent</c:v>
                </c:pt>
                <c:pt idx="17">
                  <c:v>Merton</c:v>
                </c:pt>
                <c:pt idx="18">
                  <c:v>Greenwich</c:v>
                </c:pt>
                <c:pt idx="19">
                  <c:v>Waltham Forest</c:v>
                </c:pt>
                <c:pt idx="20">
                  <c:v>Ealing</c:v>
                </c:pt>
                <c:pt idx="21">
                  <c:v>Croydon</c:v>
                </c:pt>
                <c:pt idx="22">
                  <c:v>Wandsworth</c:v>
                </c:pt>
                <c:pt idx="23">
                  <c:v>Hammersmith &amp; Fulham</c:v>
                </c:pt>
                <c:pt idx="24">
                  <c:v>Lambeth</c:v>
                </c:pt>
                <c:pt idx="25">
                  <c:v>Haringey</c:v>
                </c:pt>
                <c:pt idx="26">
                  <c:v>City of London</c:v>
                </c:pt>
                <c:pt idx="27">
                  <c:v>Tower Hamlets</c:v>
                </c:pt>
                <c:pt idx="28">
                  <c:v>Camden</c:v>
                </c:pt>
                <c:pt idx="29">
                  <c:v>Lewisham</c:v>
                </c:pt>
                <c:pt idx="30">
                  <c:v>Southwark</c:v>
                </c:pt>
                <c:pt idx="31">
                  <c:v>Hackney</c:v>
                </c:pt>
                <c:pt idx="32">
                  <c:v>Islington</c:v>
                </c:pt>
              </c:strCache>
            </c:strRef>
          </c:cat>
          <c:val>
            <c:numRef>
              <c:f>'6. 20mph'!$O$4:$O$36</c:f>
              <c:numCache>
                <c:formatCode>0.0</c:formatCode>
                <c:ptCount val="33"/>
                <c:pt idx="0">
                  <c:v>0.94252768246143748</c:v>
                </c:pt>
                <c:pt idx="1">
                  <c:v>4.2140669722205129</c:v>
                </c:pt>
                <c:pt idx="2">
                  <c:v>4.9022600808583565</c:v>
                </c:pt>
                <c:pt idx="3">
                  <c:v>5.9790542086239089</c:v>
                </c:pt>
                <c:pt idx="4">
                  <c:v>7.4376401264399137</c:v>
                </c:pt>
                <c:pt idx="5">
                  <c:v>9.0809015158467457</c:v>
                </c:pt>
                <c:pt idx="6">
                  <c:v>9.1767217111849124</c:v>
                </c:pt>
                <c:pt idx="7">
                  <c:v>10.73341880517229</c:v>
                </c:pt>
                <c:pt idx="8">
                  <c:v>15.311222290511207</c:v>
                </c:pt>
                <c:pt idx="9">
                  <c:v>20.611017443031908</c:v>
                </c:pt>
                <c:pt idx="10">
                  <c:v>20.993527764189292</c:v>
                </c:pt>
                <c:pt idx="11">
                  <c:v>23.345868442758437</c:v>
                </c:pt>
                <c:pt idx="12">
                  <c:v>27.965998189773554</c:v>
                </c:pt>
                <c:pt idx="13">
                  <c:v>40.769034712169521</c:v>
                </c:pt>
                <c:pt idx="14">
                  <c:v>43.410447302467674</c:v>
                </c:pt>
                <c:pt idx="15">
                  <c:v>43.606479483487846</c:v>
                </c:pt>
                <c:pt idx="16">
                  <c:v>43.673058170352249</c:v>
                </c:pt>
                <c:pt idx="17">
                  <c:v>44.835735159850529</c:v>
                </c:pt>
                <c:pt idx="18">
                  <c:v>59.392568292138904</c:v>
                </c:pt>
                <c:pt idx="19">
                  <c:v>70.12889367609597</c:v>
                </c:pt>
                <c:pt idx="20">
                  <c:v>76.85105915456289</c:v>
                </c:pt>
                <c:pt idx="21">
                  <c:v>77.450920939293781</c:v>
                </c:pt>
                <c:pt idx="22">
                  <c:v>79.859711377254172</c:v>
                </c:pt>
                <c:pt idx="23">
                  <c:v>81.026951646626856</c:v>
                </c:pt>
                <c:pt idx="24">
                  <c:v>89.50813707475578</c:v>
                </c:pt>
                <c:pt idx="25">
                  <c:v>90.115457557501614</c:v>
                </c:pt>
                <c:pt idx="26">
                  <c:v>90.630057057559782</c:v>
                </c:pt>
                <c:pt idx="27">
                  <c:v>92.03866229098297</c:v>
                </c:pt>
                <c:pt idx="28">
                  <c:v>93.061427210699819</c:v>
                </c:pt>
                <c:pt idx="29">
                  <c:v>93.218865994791656</c:v>
                </c:pt>
                <c:pt idx="30">
                  <c:v>95.556297862694578</c:v>
                </c:pt>
                <c:pt idx="31">
                  <c:v>95.733541854239306</c:v>
                </c:pt>
                <c:pt idx="32">
                  <c:v>96.869679377388977</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0.0"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1.4547466938186723E-2"/>
          <c:y val="2.9560304249421319E-2"/>
          <c:w val="0.36205196708985427"/>
          <c:h val="9.7873570823401618E-2"/>
        </c:manualLayout>
      </c:layout>
      <c:overlay val="0"/>
      <c:spPr>
        <a:noFill/>
        <a:ln>
          <a:solidFill>
            <a:sysClr val="windowText" lastClr="00000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4989699416325048E-2"/>
          <c:y val="2.9850000010683608E-2"/>
          <c:w val="0.96755818156396323"/>
          <c:h val="0.74360837141861436"/>
        </c:manualLayout>
      </c:layout>
      <c:barChart>
        <c:barDir val="col"/>
        <c:grouping val="clustered"/>
        <c:varyColors val="0"/>
        <c:ser>
          <c:idx val="0"/>
          <c:order val="0"/>
          <c:tx>
            <c:strRef>
              <c:f>'7. Controlled Parking'!$Q$4</c:f>
              <c:strCache>
                <c:ptCount val="1"/>
                <c:pt idx="0">
                  <c:v>% CPZ Coverage</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Controlled Parking'!$P$5:$P$37</c:f>
              <c:strCache>
                <c:ptCount val="33"/>
                <c:pt idx="0">
                  <c:v>Bromley</c:v>
                </c:pt>
                <c:pt idx="1">
                  <c:v>Enfield</c:v>
                </c:pt>
                <c:pt idx="2">
                  <c:v>Sutton</c:v>
                </c:pt>
                <c:pt idx="3">
                  <c:v>Redbridge</c:v>
                </c:pt>
                <c:pt idx="4">
                  <c:v>Hillingdon</c:v>
                </c:pt>
                <c:pt idx="5">
                  <c:v>Havering</c:v>
                </c:pt>
                <c:pt idx="6">
                  <c:v>Bexley</c:v>
                </c:pt>
                <c:pt idx="7">
                  <c:v>Croydon</c:v>
                </c:pt>
                <c:pt idx="8">
                  <c:v>Barking &amp; Dagenham</c:v>
                </c:pt>
                <c:pt idx="9">
                  <c:v>Kingston upon Thames</c:v>
                </c:pt>
                <c:pt idx="10">
                  <c:v>Lewisham</c:v>
                </c:pt>
                <c:pt idx="11">
                  <c:v>Harrow</c:v>
                </c:pt>
                <c:pt idx="12">
                  <c:v>Barnet</c:v>
                </c:pt>
                <c:pt idx="13">
                  <c:v>Hounslow</c:v>
                </c:pt>
                <c:pt idx="14">
                  <c:v>Greenwich</c:v>
                </c:pt>
                <c:pt idx="15">
                  <c:v>Richmond upon Thames</c:v>
                </c:pt>
                <c:pt idx="16">
                  <c:v>Merton</c:v>
                </c:pt>
                <c:pt idx="17">
                  <c:v>Ealing</c:v>
                </c:pt>
                <c:pt idx="18">
                  <c:v>Waltham Forest</c:v>
                </c:pt>
                <c:pt idx="19">
                  <c:v>Southwark</c:v>
                </c:pt>
                <c:pt idx="20">
                  <c:v>Brent</c:v>
                </c:pt>
                <c:pt idx="21">
                  <c:v>Lambeth</c:v>
                </c:pt>
                <c:pt idx="22">
                  <c:v>Wandsworth</c:v>
                </c:pt>
                <c:pt idx="23">
                  <c:v>Haringey</c:v>
                </c:pt>
                <c:pt idx="24">
                  <c:v>Hackney</c:v>
                </c:pt>
                <c:pt idx="25">
                  <c:v>Newham</c:v>
                </c:pt>
                <c:pt idx="26">
                  <c:v>Islington</c:v>
                </c:pt>
                <c:pt idx="27">
                  <c:v>Hammersmith &amp; Fulham</c:v>
                </c:pt>
                <c:pt idx="28">
                  <c:v>Westminster</c:v>
                </c:pt>
                <c:pt idx="29">
                  <c:v>Tower Hamlets</c:v>
                </c:pt>
                <c:pt idx="30">
                  <c:v>Camden</c:v>
                </c:pt>
                <c:pt idx="31">
                  <c:v>City of London</c:v>
                </c:pt>
                <c:pt idx="32">
                  <c:v>Kensington &amp; Chelsea</c:v>
                </c:pt>
              </c:strCache>
            </c:strRef>
          </c:cat>
          <c:val>
            <c:numRef>
              <c:f>'7. Controlled Parking'!$Q$5:$Q$37</c:f>
              <c:numCache>
                <c:formatCode>0%</c:formatCode>
                <c:ptCount val="33"/>
                <c:pt idx="0">
                  <c:v>0.09</c:v>
                </c:pt>
                <c:pt idx="1">
                  <c:v>0.09</c:v>
                </c:pt>
                <c:pt idx="2">
                  <c:v>0.09</c:v>
                </c:pt>
                <c:pt idx="3">
                  <c:v>0.12</c:v>
                </c:pt>
                <c:pt idx="4">
                  <c:v>0.14000000000000001</c:v>
                </c:pt>
                <c:pt idx="5">
                  <c:v>0.15</c:v>
                </c:pt>
                <c:pt idx="6">
                  <c:v>0.19</c:v>
                </c:pt>
                <c:pt idx="7">
                  <c:v>0.19</c:v>
                </c:pt>
                <c:pt idx="8">
                  <c:v>0.21</c:v>
                </c:pt>
                <c:pt idx="9">
                  <c:v>0.21</c:v>
                </c:pt>
                <c:pt idx="10">
                  <c:v>0.23</c:v>
                </c:pt>
                <c:pt idx="11">
                  <c:v>0.26</c:v>
                </c:pt>
                <c:pt idx="12">
                  <c:v>0.28000000000000003</c:v>
                </c:pt>
                <c:pt idx="13">
                  <c:v>0.28000000000000003</c:v>
                </c:pt>
                <c:pt idx="14">
                  <c:v>0.3</c:v>
                </c:pt>
                <c:pt idx="15">
                  <c:v>0.35</c:v>
                </c:pt>
                <c:pt idx="16">
                  <c:v>0.37</c:v>
                </c:pt>
                <c:pt idx="17">
                  <c:v>0.39</c:v>
                </c:pt>
                <c:pt idx="18">
                  <c:v>0.49</c:v>
                </c:pt>
                <c:pt idx="19">
                  <c:v>0.53</c:v>
                </c:pt>
                <c:pt idx="20">
                  <c:v>0.62</c:v>
                </c:pt>
                <c:pt idx="21">
                  <c:v>0.63</c:v>
                </c:pt>
                <c:pt idx="22">
                  <c:v>0.68</c:v>
                </c:pt>
                <c:pt idx="23">
                  <c:v>0.72</c:v>
                </c:pt>
                <c:pt idx="24">
                  <c:v>0.89</c:v>
                </c:pt>
                <c:pt idx="25">
                  <c:v>0.9</c:v>
                </c:pt>
                <c:pt idx="26">
                  <c:v>0.94</c:v>
                </c:pt>
                <c:pt idx="27">
                  <c:v>0.96</c:v>
                </c:pt>
                <c:pt idx="28">
                  <c:v>0.97</c:v>
                </c:pt>
                <c:pt idx="29">
                  <c:v>0.98</c:v>
                </c:pt>
                <c:pt idx="30">
                  <c:v>1</c:v>
                </c:pt>
                <c:pt idx="31">
                  <c:v>1</c:v>
                </c:pt>
                <c:pt idx="32">
                  <c:v>1</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0%"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2.558523677211692E-2"/>
          <c:y val="3.7494335016998712E-2"/>
          <c:w val="0.17274487871341621"/>
          <c:h val="9.4638388723922121E-2"/>
        </c:manualLayout>
      </c:layout>
      <c:overlay val="0"/>
      <c:spPr>
        <a:noFill/>
        <a:ln>
          <a:solidFill>
            <a:sysClr val="windowText" lastClr="00000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2.9488137904885185E-2"/>
          <c:y val="2.1638054972741006E-2"/>
          <c:w val="0.96453307171423475"/>
          <c:h val="0.80848214852720279"/>
        </c:manualLayout>
      </c:layout>
      <c:barChart>
        <c:barDir val="col"/>
        <c:grouping val="clustered"/>
        <c:varyColors val="0"/>
        <c:ser>
          <c:idx val="0"/>
          <c:order val="0"/>
          <c:tx>
            <c:strRef>
              <c:f>'8. Protected Cycle Track'!$S$4</c:f>
              <c:strCache>
                <c:ptCount val="1"/>
                <c:pt idx="0">
                  <c:v>Absolute Length of Protected Cycle Track as % of Total Borough Road Length</c:v>
                </c:pt>
              </c:strCache>
            </c:strRef>
          </c:tx>
          <c:spPr>
            <a:solidFill>
              <a:schemeClr val="accent1"/>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Protected Cycle Track'!$R$5:$R$37</c:f>
              <c:strCache>
                <c:ptCount val="33"/>
                <c:pt idx="0">
                  <c:v> Croydon </c:v>
                </c:pt>
                <c:pt idx="1">
                  <c:v> Barnet </c:v>
                </c:pt>
                <c:pt idx="2">
                  <c:v> Kensington &amp; Chelsea </c:v>
                </c:pt>
                <c:pt idx="3">
                  <c:v> Lewisham </c:v>
                </c:pt>
                <c:pt idx="4">
                  <c:v> Bromley </c:v>
                </c:pt>
                <c:pt idx="5">
                  <c:v> Havering </c:v>
                </c:pt>
                <c:pt idx="6">
                  <c:v> Redbridge </c:v>
                </c:pt>
                <c:pt idx="7">
                  <c:v> Hackney </c:v>
                </c:pt>
                <c:pt idx="8">
                  <c:v> Richmond upon Thames </c:v>
                </c:pt>
                <c:pt idx="9">
                  <c:v> Islington </c:v>
                </c:pt>
                <c:pt idx="10">
                  <c:v> Harrow </c:v>
                </c:pt>
                <c:pt idx="11">
                  <c:v> Wandsworth </c:v>
                </c:pt>
                <c:pt idx="12">
                  <c:v> Hammersmith &amp; Fulham </c:v>
                </c:pt>
                <c:pt idx="13">
                  <c:v> Bexley </c:v>
                </c:pt>
                <c:pt idx="14">
                  <c:v> Haringey </c:v>
                </c:pt>
                <c:pt idx="15">
                  <c:v> Lambeth </c:v>
                </c:pt>
                <c:pt idx="16">
                  <c:v> Merton </c:v>
                </c:pt>
                <c:pt idx="17">
                  <c:v> Ealing </c:v>
                </c:pt>
                <c:pt idx="18">
                  <c:v> Kingston upon Thames </c:v>
                </c:pt>
                <c:pt idx="19">
                  <c:v> Brent </c:v>
                </c:pt>
                <c:pt idx="20">
                  <c:v> Sutton </c:v>
                </c:pt>
                <c:pt idx="21">
                  <c:v> Southwark </c:v>
                </c:pt>
                <c:pt idx="22">
                  <c:v> Hillingdon </c:v>
                </c:pt>
                <c:pt idx="23">
                  <c:v> Barking &amp; Dagenham </c:v>
                </c:pt>
                <c:pt idx="24">
                  <c:v> Newham </c:v>
                </c:pt>
                <c:pt idx="25">
                  <c:v> Hounslow </c:v>
                </c:pt>
                <c:pt idx="26">
                  <c:v> Waltham Forest </c:v>
                </c:pt>
                <c:pt idx="27">
                  <c:v> Camden </c:v>
                </c:pt>
                <c:pt idx="28">
                  <c:v> Greenwich </c:v>
                </c:pt>
                <c:pt idx="29">
                  <c:v> Westminster </c:v>
                </c:pt>
                <c:pt idx="30">
                  <c:v> Tower Hamlets </c:v>
                </c:pt>
                <c:pt idx="31">
                  <c:v> Enfield </c:v>
                </c:pt>
                <c:pt idx="32">
                  <c:v> City of London </c:v>
                </c:pt>
              </c:strCache>
            </c:strRef>
          </c:cat>
          <c:val>
            <c:numRef>
              <c:f>'8. Protected Cycle Track'!$S$5:$S$37</c:f>
              <c:numCache>
                <c:formatCode>0.0%</c:formatCode>
                <c:ptCount val="33"/>
                <c:pt idx="0">
                  <c:v>5.9287198713685318E-3</c:v>
                </c:pt>
                <c:pt idx="1">
                  <c:v>9.2853085779822236E-3</c:v>
                </c:pt>
                <c:pt idx="2">
                  <c:v>1.3596936521168059E-2</c:v>
                </c:pt>
                <c:pt idx="3">
                  <c:v>1.5558813302564556E-2</c:v>
                </c:pt>
                <c:pt idx="4">
                  <c:v>1.6139515981096361E-2</c:v>
                </c:pt>
                <c:pt idx="5">
                  <c:v>1.6607341593537966E-2</c:v>
                </c:pt>
                <c:pt idx="6">
                  <c:v>1.8855898811192824E-2</c:v>
                </c:pt>
                <c:pt idx="7">
                  <c:v>2.2506887862528326E-2</c:v>
                </c:pt>
                <c:pt idx="8">
                  <c:v>2.3790017397831327E-2</c:v>
                </c:pt>
                <c:pt idx="9">
                  <c:v>2.4815151632188934E-2</c:v>
                </c:pt>
                <c:pt idx="10">
                  <c:v>3.2981315735370165E-2</c:v>
                </c:pt>
                <c:pt idx="11">
                  <c:v>3.4333552969454985E-2</c:v>
                </c:pt>
                <c:pt idx="12">
                  <c:v>3.4556962937978358E-2</c:v>
                </c:pt>
                <c:pt idx="13">
                  <c:v>3.4618607424158558E-2</c:v>
                </c:pt>
                <c:pt idx="14">
                  <c:v>3.4816752943298938E-2</c:v>
                </c:pt>
                <c:pt idx="15">
                  <c:v>3.4916718009131022E-2</c:v>
                </c:pt>
                <c:pt idx="16">
                  <c:v>3.6254731508500067E-2</c:v>
                </c:pt>
                <c:pt idx="17">
                  <c:v>4.2792191937944236E-2</c:v>
                </c:pt>
                <c:pt idx="18">
                  <c:v>4.4142894692142581E-2</c:v>
                </c:pt>
                <c:pt idx="19">
                  <c:v>4.8940873767558936E-2</c:v>
                </c:pt>
                <c:pt idx="20">
                  <c:v>5.5712950416205831E-2</c:v>
                </c:pt>
                <c:pt idx="21">
                  <c:v>5.6103918154178208E-2</c:v>
                </c:pt>
                <c:pt idx="22">
                  <c:v>6.2322654912950359E-2</c:v>
                </c:pt>
                <c:pt idx="23">
                  <c:v>7.5235360989568956E-2</c:v>
                </c:pt>
                <c:pt idx="24">
                  <c:v>8.1628489131973944E-2</c:v>
                </c:pt>
                <c:pt idx="25">
                  <c:v>8.6718839086083369E-2</c:v>
                </c:pt>
                <c:pt idx="26">
                  <c:v>9.0694896584047655E-2</c:v>
                </c:pt>
                <c:pt idx="27">
                  <c:v>9.2674448222868369E-2</c:v>
                </c:pt>
                <c:pt idx="28">
                  <c:v>0.10058528354310525</c:v>
                </c:pt>
                <c:pt idx="29">
                  <c:v>0.12447707529802468</c:v>
                </c:pt>
                <c:pt idx="30">
                  <c:v>0.1333499154828324</c:v>
                </c:pt>
                <c:pt idx="31">
                  <c:v>0.14355219140169553</c:v>
                </c:pt>
                <c:pt idx="32">
                  <c:v>0.16207286477503349</c:v>
                </c:pt>
              </c:numCache>
            </c:numRef>
          </c:val>
          <c:extLst>
            <c:ext xmlns:c16="http://schemas.microsoft.com/office/drawing/2014/chart" uri="{C3380CC4-5D6E-409C-BE32-E72D297353CC}">
              <c16:uniqueId val="{00000000-D393-47E3-945C-3604421DA880}"/>
            </c:ext>
          </c:extLst>
        </c:ser>
        <c:dLbls>
          <c:showLegendKey val="0"/>
          <c:showVal val="0"/>
          <c:showCatName val="0"/>
          <c:showSerName val="0"/>
          <c:showPercent val="0"/>
          <c:showBubbleSize val="0"/>
        </c:dLbls>
        <c:gapWidth val="50"/>
        <c:overlap val="-27"/>
        <c:axId val="518902504"/>
        <c:axId val="518903488"/>
      </c:barChart>
      <c:catAx>
        <c:axId val="518902504"/>
        <c:scaling>
          <c:orientation val="minMax"/>
        </c:scaling>
        <c:delete val="0"/>
        <c:axPos val="b"/>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518903488"/>
        <c:crosses val="autoZero"/>
        <c:auto val="1"/>
        <c:lblAlgn val="ctr"/>
        <c:lblOffset val="100"/>
        <c:noMultiLvlLbl val="0"/>
      </c:catAx>
      <c:valAx>
        <c:axId val="518903488"/>
        <c:scaling>
          <c:orientation val="minMax"/>
        </c:scaling>
        <c:delete val="1"/>
        <c:axPos val="l"/>
        <c:numFmt formatCode="0.0%" sourceLinked="1"/>
        <c:majorTickMark val="none"/>
        <c:minorTickMark val="none"/>
        <c:tickLblPos val="nextTo"/>
        <c:crossAx val="518902504"/>
        <c:crosses val="autoZero"/>
        <c:crossBetween val="between"/>
      </c:valAx>
      <c:spPr>
        <a:noFill/>
        <a:ln>
          <a:noFill/>
        </a:ln>
        <a:effectLst/>
      </c:spPr>
    </c:plotArea>
    <c:legend>
      <c:legendPos val="r"/>
      <c:layout>
        <c:manualLayout>
          <c:xMode val="edge"/>
          <c:yMode val="edge"/>
          <c:x val="3.380886342913611E-2"/>
          <c:y val="6.2443988105730014E-2"/>
          <c:w val="0.38300820759899085"/>
          <c:h val="9.2207852956638067E-2"/>
        </c:manualLayout>
      </c:layout>
      <c:overlay val="0"/>
      <c:spPr>
        <a:noFill/>
        <a:ln>
          <a:solidFill>
            <a:sysClr val="windowText" lastClr="00000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7.xml"/></Relationships>
</file>

<file path=xl/drawings/_rels/drawing7.xml.rels><?xml version="1.0" encoding="UTF-8" standalone="yes"?>
<Relationships xmlns="http://schemas.openxmlformats.org/package/2006/relationships"><Relationship Id="rId1" Type="http://schemas.openxmlformats.org/officeDocument/2006/relationships/chart" Target="../charts/chart8.xml"/></Relationships>
</file>

<file path=xl/drawings/_rels/drawing8.xml.rels><?xml version="1.0" encoding="UTF-8" standalone="yes"?>
<Relationships xmlns="http://schemas.openxmlformats.org/package/2006/relationships"><Relationship Id="rId1" Type="http://schemas.openxmlformats.org/officeDocument/2006/relationships/chart" Target="../charts/chart9.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20</xdr:col>
      <xdr:colOff>665016</xdr:colOff>
      <xdr:row>94</xdr:row>
      <xdr:rowOff>106876</xdr:rowOff>
    </xdr:from>
    <xdr:to>
      <xdr:col>37</xdr:col>
      <xdr:colOff>515390</xdr:colOff>
      <xdr:row>125</xdr:row>
      <xdr:rowOff>149629</xdr:rowOff>
    </xdr:to>
    <xdr:graphicFrame macro="">
      <xdr:nvGraphicFramePr>
        <xdr:cNvPr id="4" name="Chart 3">
          <a:extLst>
            <a:ext uri="{FF2B5EF4-FFF2-40B4-BE49-F238E27FC236}">
              <a16:creationId xmlns:a16="http://schemas.microsoft.com/office/drawing/2014/main" id="{69BC91FF-C73E-4A0A-A9E0-13E4EEF548D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16</xdr:col>
      <xdr:colOff>238989</xdr:colOff>
      <xdr:row>3</xdr:row>
      <xdr:rowOff>51953</xdr:rowOff>
    </xdr:from>
    <xdr:to>
      <xdr:col>30</xdr:col>
      <xdr:colOff>207817</xdr:colOff>
      <xdr:row>26</xdr:row>
      <xdr:rowOff>41565</xdr:rowOff>
    </xdr:to>
    <xdr:graphicFrame macro="">
      <xdr:nvGraphicFramePr>
        <xdr:cNvPr id="2" name="Chart 1">
          <a:extLst>
            <a:ext uri="{FF2B5EF4-FFF2-40B4-BE49-F238E27FC236}">
              <a16:creationId xmlns:a16="http://schemas.microsoft.com/office/drawing/2014/main" id="{24D0F5EF-FDBE-4BD4-B77E-C4C5D609ECD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14</xdr:col>
      <xdr:colOff>659822</xdr:colOff>
      <xdr:row>9</xdr:row>
      <xdr:rowOff>103908</xdr:rowOff>
    </xdr:from>
    <xdr:to>
      <xdr:col>27</xdr:col>
      <xdr:colOff>457200</xdr:colOff>
      <xdr:row>31</xdr:row>
      <xdr:rowOff>135082</xdr:rowOff>
    </xdr:to>
    <xdr:graphicFrame macro="">
      <xdr:nvGraphicFramePr>
        <xdr:cNvPr id="2" name="Chart 1">
          <a:extLst>
            <a:ext uri="{FF2B5EF4-FFF2-40B4-BE49-F238E27FC236}">
              <a16:creationId xmlns:a16="http://schemas.microsoft.com/office/drawing/2014/main" id="{4D394BF6-7088-4D9A-978A-7AEC7F2E1D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33</xdr:col>
      <xdr:colOff>10389</xdr:colOff>
      <xdr:row>12</xdr:row>
      <xdr:rowOff>20780</xdr:rowOff>
    </xdr:from>
    <xdr:to>
      <xdr:col>45</xdr:col>
      <xdr:colOff>613062</xdr:colOff>
      <xdr:row>34</xdr:row>
      <xdr:rowOff>155863</xdr:rowOff>
    </xdr:to>
    <xdr:graphicFrame macro="">
      <xdr:nvGraphicFramePr>
        <xdr:cNvPr id="3" name="Chart 2">
          <a:extLst>
            <a:ext uri="{FF2B5EF4-FFF2-40B4-BE49-F238E27FC236}">
              <a16:creationId xmlns:a16="http://schemas.microsoft.com/office/drawing/2014/main" id="{6071E681-5980-43FF-A09A-86223ECFAD3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1046017</xdr:colOff>
      <xdr:row>51</xdr:row>
      <xdr:rowOff>96981</xdr:rowOff>
    </xdr:from>
    <xdr:to>
      <xdr:col>19</xdr:col>
      <xdr:colOff>249383</xdr:colOff>
      <xdr:row>80</xdr:row>
      <xdr:rowOff>41564</xdr:rowOff>
    </xdr:to>
    <xdr:graphicFrame macro="">
      <xdr:nvGraphicFramePr>
        <xdr:cNvPr id="3" name="Chart 2">
          <a:extLst>
            <a:ext uri="{FF2B5EF4-FFF2-40B4-BE49-F238E27FC236}">
              <a16:creationId xmlns:a16="http://schemas.microsoft.com/office/drawing/2014/main" id="{16B9C903-7936-4EC7-876F-90D0325C97B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25</xdr:col>
      <xdr:colOff>644235</xdr:colOff>
      <xdr:row>5</xdr:row>
      <xdr:rowOff>72735</xdr:rowOff>
    </xdr:from>
    <xdr:to>
      <xdr:col>39</xdr:col>
      <xdr:colOff>342899</xdr:colOff>
      <xdr:row>27</xdr:row>
      <xdr:rowOff>72736</xdr:rowOff>
    </xdr:to>
    <xdr:graphicFrame macro="">
      <xdr:nvGraphicFramePr>
        <xdr:cNvPr id="4" name="Chart 3">
          <a:extLst>
            <a:ext uri="{FF2B5EF4-FFF2-40B4-BE49-F238E27FC236}">
              <a16:creationId xmlns:a16="http://schemas.microsoft.com/office/drawing/2014/main" id="{53C2E02D-58AE-4142-B566-76AA22608FD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22</xdr:col>
      <xdr:colOff>231569</xdr:colOff>
      <xdr:row>6</xdr:row>
      <xdr:rowOff>47499</xdr:rowOff>
    </xdr:from>
    <xdr:to>
      <xdr:col>37</xdr:col>
      <xdr:colOff>47502</xdr:colOff>
      <xdr:row>29</xdr:row>
      <xdr:rowOff>95002</xdr:rowOff>
    </xdr:to>
    <xdr:graphicFrame macro="">
      <xdr:nvGraphicFramePr>
        <xdr:cNvPr id="3" name="Chart 2">
          <a:extLst>
            <a:ext uri="{FF2B5EF4-FFF2-40B4-BE49-F238E27FC236}">
              <a16:creationId xmlns:a16="http://schemas.microsoft.com/office/drawing/2014/main" id="{49BFCA85-754F-48B9-9DEF-49EEB05980D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15</xdr:col>
      <xdr:colOff>516573</xdr:colOff>
      <xdr:row>3</xdr:row>
      <xdr:rowOff>142503</xdr:rowOff>
    </xdr:from>
    <xdr:to>
      <xdr:col>31</xdr:col>
      <xdr:colOff>653142</xdr:colOff>
      <xdr:row>28</xdr:row>
      <xdr:rowOff>35626</xdr:rowOff>
    </xdr:to>
    <xdr:graphicFrame macro="">
      <xdr:nvGraphicFramePr>
        <xdr:cNvPr id="2" name="Chart 1">
          <a:extLst>
            <a:ext uri="{FF2B5EF4-FFF2-40B4-BE49-F238E27FC236}">
              <a16:creationId xmlns:a16="http://schemas.microsoft.com/office/drawing/2014/main" id="{15AF4132-0BFA-4EAE-A4AD-8AB5AB69C0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20</xdr:col>
      <xdr:colOff>266004</xdr:colOff>
      <xdr:row>5</xdr:row>
      <xdr:rowOff>91438</xdr:rowOff>
    </xdr:from>
    <xdr:to>
      <xdr:col>36</xdr:col>
      <xdr:colOff>382385</xdr:colOff>
      <xdr:row>29</xdr:row>
      <xdr:rowOff>116377</xdr:rowOff>
    </xdr:to>
    <xdr:graphicFrame macro="">
      <xdr:nvGraphicFramePr>
        <xdr:cNvPr id="3" name="Chart 2">
          <a:extLst>
            <a:ext uri="{FF2B5EF4-FFF2-40B4-BE49-F238E27FC236}">
              <a16:creationId xmlns:a16="http://schemas.microsoft.com/office/drawing/2014/main" id="{E756AE27-22A5-45E3-A834-1A30AC9943F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20</xdr:col>
      <xdr:colOff>256308</xdr:colOff>
      <xdr:row>5</xdr:row>
      <xdr:rowOff>83127</xdr:rowOff>
    </xdr:from>
    <xdr:to>
      <xdr:col>36</xdr:col>
      <xdr:colOff>568037</xdr:colOff>
      <xdr:row>35</xdr:row>
      <xdr:rowOff>193962</xdr:rowOff>
    </xdr:to>
    <xdr:graphicFrame macro="">
      <xdr:nvGraphicFramePr>
        <xdr:cNvPr id="2" name="Chart 1">
          <a:extLst>
            <a:ext uri="{FF2B5EF4-FFF2-40B4-BE49-F238E27FC236}">
              <a16:creationId xmlns:a16="http://schemas.microsoft.com/office/drawing/2014/main" id="{A98A0E58-A739-4293-AA2B-06DFAE7321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3.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4.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5.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6.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7.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8.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9.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10.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gov.uk/government/collections/walking-and-cycling-statistics"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content.tfl.gov.uk/travel-in-london-report-11.pdf"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6D2DC-4FEB-409C-B019-52675CBBAF1C}">
  <sheetPr>
    <tabColor rgb="FFFFC000"/>
  </sheetPr>
  <dimension ref="A1:AO162"/>
  <sheetViews>
    <sheetView tabSelected="1" zoomScale="80" zoomScaleNormal="80" workbookViewId="0">
      <selection activeCell="K1" sqref="K1"/>
    </sheetView>
  </sheetViews>
  <sheetFormatPr defaultRowHeight="15"/>
  <cols>
    <col min="3" max="3" width="30.28515625" customWidth="1"/>
    <col min="4" max="4" width="19" customWidth="1"/>
    <col min="5" max="6" width="12.28515625" customWidth="1"/>
    <col min="7" max="7" width="19.28515625" customWidth="1"/>
    <col min="8" max="8" width="13.42578125" customWidth="1"/>
    <col min="9" max="9" width="17.7109375" customWidth="1"/>
    <col min="10" max="10" width="13.85546875" customWidth="1"/>
    <col min="11" max="11" width="15.28515625" customWidth="1"/>
    <col min="12" max="12" width="16.7109375" customWidth="1"/>
    <col min="14" max="14" width="21.7109375" customWidth="1"/>
    <col min="15" max="15" width="23.28515625" customWidth="1"/>
    <col min="16" max="16" width="20.140625" customWidth="1"/>
    <col min="17" max="17" width="18" customWidth="1"/>
    <col min="18" max="18" width="8.85546875" customWidth="1"/>
    <col min="19" max="19" width="15.140625" customWidth="1"/>
    <col min="26" max="26" width="13.85546875" customWidth="1"/>
  </cols>
  <sheetData>
    <row r="1" spans="1:41" ht="23.25">
      <c r="A1" s="201" t="s">
        <v>322</v>
      </c>
    </row>
    <row r="2" spans="1:41" ht="45" customHeight="1">
      <c r="A2" s="202" t="s">
        <v>323</v>
      </c>
      <c r="B2" s="202"/>
      <c r="C2" s="202"/>
      <c r="D2" s="202"/>
      <c r="E2" s="202"/>
      <c r="F2" s="202"/>
      <c r="G2" s="15" t="s">
        <v>142</v>
      </c>
    </row>
    <row r="3" spans="1:41">
      <c r="F3" s="15"/>
      <c r="G3" s="15" t="s">
        <v>142</v>
      </c>
    </row>
    <row r="4" spans="1:41" ht="15.75" thickBot="1">
      <c r="C4" s="30" t="s">
        <v>138</v>
      </c>
    </row>
    <row r="5" spans="1:41" ht="179.45" customHeight="1" thickBot="1">
      <c r="C5" s="75" t="s">
        <v>232</v>
      </c>
      <c r="D5" s="76" t="s">
        <v>233</v>
      </c>
      <c r="E5" s="76" t="s">
        <v>234</v>
      </c>
      <c r="F5" s="76" t="s">
        <v>235</v>
      </c>
      <c r="G5" s="76" t="s">
        <v>236</v>
      </c>
      <c r="H5" s="76" t="s">
        <v>262</v>
      </c>
      <c r="I5" s="76" t="s">
        <v>266</v>
      </c>
      <c r="J5" s="76" t="s">
        <v>237</v>
      </c>
      <c r="K5" s="76" t="s">
        <v>238</v>
      </c>
      <c r="L5" s="77" t="s">
        <v>275</v>
      </c>
    </row>
    <row r="6" spans="1:41" ht="126.4" customHeight="1" thickBot="1">
      <c r="C6" s="78" t="s">
        <v>231</v>
      </c>
      <c r="D6" s="76" t="s">
        <v>162</v>
      </c>
      <c r="E6" s="76" t="s">
        <v>163</v>
      </c>
      <c r="F6" s="76" t="s">
        <v>163</v>
      </c>
      <c r="G6" s="76" t="s">
        <v>225</v>
      </c>
      <c r="H6" s="76" t="s">
        <v>267</v>
      </c>
      <c r="I6" s="76" t="s">
        <v>224</v>
      </c>
      <c r="J6" s="76" t="s">
        <v>274</v>
      </c>
      <c r="K6" s="76" t="s">
        <v>162</v>
      </c>
      <c r="L6" s="77" t="s">
        <v>164</v>
      </c>
      <c r="Z6" s="161" t="s">
        <v>278</v>
      </c>
    </row>
    <row r="7" spans="1:41" ht="45.75" thickBot="1">
      <c r="C7" s="79" t="s">
        <v>239</v>
      </c>
      <c r="D7" s="80" t="s">
        <v>286</v>
      </c>
      <c r="E7" s="80" t="s">
        <v>153</v>
      </c>
      <c r="F7" s="80" t="s">
        <v>154</v>
      </c>
      <c r="G7" s="80" t="s">
        <v>155</v>
      </c>
      <c r="H7" s="80" t="s">
        <v>156</v>
      </c>
      <c r="I7" s="80" t="s">
        <v>321</v>
      </c>
      <c r="J7" s="81" t="s">
        <v>157</v>
      </c>
      <c r="K7" s="80" t="s">
        <v>158</v>
      </c>
      <c r="L7" s="82" t="s">
        <v>277</v>
      </c>
      <c r="N7" s="14"/>
      <c r="O7" s="14"/>
      <c r="P7" s="14"/>
      <c r="Q7" s="14"/>
      <c r="R7" s="14"/>
      <c r="S7" s="14"/>
      <c r="T7" s="14"/>
      <c r="U7" s="14"/>
      <c r="AC7" t="s">
        <v>302</v>
      </c>
      <c r="AG7" t="s">
        <v>256</v>
      </c>
      <c r="AK7" s="158" t="s">
        <v>279</v>
      </c>
      <c r="AL7" s="193">
        <f>AVERAGE(AI8:AI14)</f>
        <v>6.377588129011392</v>
      </c>
      <c r="AN7" s="36"/>
      <c r="AO7" s="36"/>
    </row>
    <row r="8" spans="1:41">
      <c r="C8" t="s">
        <v>24</v>
      </c>
      <c r="D8" s="41">
        <f>VLOOKUP(C8,'1. Modeshare'!$B$4:$C$36,2,)</f>
        <v>0.58000000000000007</v>
      </c>
      <c r="E8" s="41">
        <f>(VLOOKUP(C8,'2. ActiveTravel'!$D$6:$E$38,2,))/100</f>
        <v>0.25684899999999999</v>
      </c>
      <c r="F8" s="41">
        <f>(VLOOKUP(C8,'2. ActiveTravel'!$B$6:$C$38,2,))/100</f>
        <v>1.5245E-2</v>
      </c>
      <c r="G8" s="83">
        <f>VLOOKUP(C8,'3. Casualties'!$I$9:$J$42,2,)</f>
        <v>6.5968581232430934E-2</v>
      </c>
      <c r="H8" s="131">
        <f>VLOOKUP(C8,'4. CarsPerHousehold'!$S$6:$T$39,2,)</f>
        <v>0.81821624493336087</v>
      </c>
      <c r="I8" s="74">
        <f>VLOOKUP(C8,'5.Low Traffic Neighbourhoods'!$F$7:$G$40,2,)</f>
        <v>2.9383245673317075E-2</v>
      </c>
      <c r="J8" s="41">
        <f>(VLOOKUP(C8,'6. 20mph'!$I$4:$J$37,2,))/100</f>
        <v>0.27965998189773555</v>
      </c>
      <c r="K8" s="41">
        <f>(VLOOKUP(C8,'7. Controlled Parking'!$L$5:$M$37,2,))</f>
        <v>0.21</v>
      </c>
      <c r="L8" s="41">
        <f>VLOOKUP(C8,'8. Protected Cycle Track'!$M$5:$N$38,2,)</f>
        <v>7.5235360989568956E-2</v>
      </c>
      <c r="O8" t="s">
        <v>24</v>
      </c>
      <c r="P8" t="s">
        <v>249</v>
      </c>
      <c r="S8" t="s">
        <v>4</v>
      </c>
      <c r="T8" t="s">
        <v>250</v>
      </c>
      <c r="V8" t="s">
        <v>24</v>
      </c>
      <c r="W8" t="s">
        <v>249</v>
      </c>
      <c r="Z8" t="s">
        <v>4</v>
      </c>
      <c r="AA8" t="s">
        <v>279</v>
      </c>
      <c r="AC8" t="s">
        <v>33</v>
      </c>
      <c r="AD8" t="str">
        <f>VLOOKUP(AC8,$Z$8:$AA$40,2,)</f>
        <v>East</v>
      </c>
      <c r="AE8">
        <v>1.3959137094550962</v>
      </c>
      <c r="AG8" t="s">
        <v>13</v>
      </c>
      <c r="AH8" t="s">
        <v>279</v>
      </c>
      <c r="AI8">
        <v>4.2831530362507628</v>
      </c>
      <c r="AK8" s="159" t="s">
        <v>280</v>
      </c>
      <c r="AL8" s="194">
        <f>AVERAGE(AI15:AI24)</f>
        <v>4.2870904533425378</v>
      </c>
      <c r="AN8" s="36"/>
      <c r="AO8" s="36"/>
    </row>
    <row r="9" spans="1:41">
      <c r="C9" t="s">
        <v>25</v>
      </c>
      <c r="D9" s="41">
        <f>VLOOKUP(C9,'1. Modeshare'!$B$4:$C$36,2,)</f>
        <v>0.54</v>
      </c>
      <c r="E9" s="41">
        <f>(VLOOKUP(C9,'2. ActiveTravel'!$D$6:$E$38,2,))/100</f>
        <v>0.329488</v>
      </c>
      <c r="F9" s="41">
        <f>(VLOOKUP(C9,'2. ActiveTravel'!$B$6:$C$38,2,))/100</f>
        <v>8.9789999999999991E-3</v>
      </c>
      <c r="G9" s="83">
        <f>VLOOKUP(C9,'3. Casualties'!$I$9:$J$42,2,)</f>
        <v>4.7162295227209411E-2</v>
      </c>
      <c r="H9" s="131">
        <f>VLOOKUP(C9,'4. CarsPerHousehold'!$S$6:$T$39,2,)</f>
        <v>0.93966592999704579</v>
      </c>
      <c r="I9" s="74">
        <f>VLOOKUP(C9,'5.Low Traffic Neighbourhoods'!$F$7:$G$40,2,)</f>
        <v>2.6218505020843715E-2</v>
      </c>
      <c r="J9" s="41">
        <f>(VLOOKUP(C9,'6. 20mph'!$I$4:$J$37,2,))/100</f>
        <v>4.2140669722205128E-2</v>
      </c>
      <c r="K9" s="41">
        <f>(VLOOKUP(C9,'7. Controlled Parking'!$L$5:$M$37,2,))</f>
        <v>0.28000000000000003</v>
      </c>
      <c r="L9" s="41">
        <f>VLOOKUP(C9,'8. Protected Cycle Track'!$M$5:$N$38,2,)</f>
        <v>9.2853085779822236E-3</v>
      </c>
      <c r="O9" t="s">
        <v>25</v>
      </c>
      <c r="P9" t="s">
        <v>249</v>
      </c>
      <c r="S9" t="s">
        <v>3</v>
      </c>
      <c r="T9" t="s">
        <v>250</v>
      </c>
      <c r="V9" t="s">
        <v>25</v>
      </c>
      <c r="W9" t="s">
        <v>249</v>
      </c>
      <c r="Z9" t="s">
        <v>3</v>
      </c>
      <c r="AA9" t="s">
        <v>279</v>
      </c>
      <c r="AC9" t="s">
        <v>30</v>
      </c>
      <c r="AD9" t="str">
        <f t="shared" ref="AD9:AD40" si="0">VLOOKUP(AC9,$Z$8:$AA$40,2,)</f>
        <v>East</v>
      </c>
      <c r="AE9">
        <v>1.924063017900989</v>
      </c>
      <c r="AG9" t="s">
        <v>12</v>
      </c>
      <c r="AH9" t="s">
        <v>279</v>
      </c>
      <c r="AI9">
        <v>5.7852776804674955</v>
      </c>
      <c r="AK9" s="159" t="s">
        <v>283</v>
      </c>
      <c r="AL9" s="194">
        <f>AVERAGE(AI25:AI27)</f>
        <v>3.7432014482138918</v>
      </c>
      <c r="AN9" s="36"/>
      <c r="AO9" s="36"/>
    </row>
    <row r="10" spans="1:41">
      <c r="C10" t="s">
        <v>35</v>
      </c>
      <c r="D10" s="41">
        <f>VLOOKUP(C10,'1. Modeshare'!$B$4:$C$36,2,)</f>
        <v>0.42000000000000004</v>
      </c>
      <c r="E10" s="41">
        <f>(VLOOKUP(C10,'2. ActiveTravel'!$D$6:$E$38,2,))/100</f>
        <v>0.30130800000000002</v>
      </c>
      <c r="F10" s="41">
        <f>(VLOOKUP(C10,'2. ActiveTravel'!$B$6:$C$38,2,))/100</f>
        <v>1.6402E-2</v>
      </c>
      <c r="G10" s="83">
        <f>VLOOKUP(C10,'3. Casualties'!$I$9:$J$42,2,)</f>
        <v>4.7179734679734679E-2</v>
      </c>
      <c r="H10" s="131">
        <f>VLOOKUP(C10,'4. CarsPerHousehold'!$S$6:$T$39,2,)</f>
        <v>1.0805759583978707</v>
      </c>
      <c r="I10" s="74">
        <f>VLOOKUP(C10,'5.Low Traffic Neighbourhoods'!$F$7:$G$40,2,)</f>
        <v>7.1422194446924391E-3</v>
      </c>
      <c r="J10" s="41">
        <f>(VLOOKUP(C10,'6. 20mph'!$I$4:$J$37,2,))/100</f>
        <v>9.1767217111849125E-2</v>
      </c>
      <c r="K10" s="41">
        <f>(VLOOKUP(C10,'7. Controlled Parking'!$L$5:$M$37,2,))</f>
        <v>0.19</v>
      </c>
      <c r="L10" s="41">
        <f>VLOOKUP(C10,'8. Protected Cycle Track'!$M$5:$N$38,2,)</f>
        <v>3.4618607424158558E-2</v>
      </c>
      <c r="O10" t="s">
        <v>35</v>
      </c>
      <c r="P10" t="s">
        <v>249</v>
      </c>
      <c r="S10" t="s">
        <v>22</v>
      </c>
      <c r="T10" t="s">
        <v>250</v>
      </c>
      <c r="V10" t="s">
        <v>35</v>
      </c>
      <c r="W10" t="s">
        <v>249</v>
      </c>
      <c r="Z10" t="s">
        <v>22</v>
      </c>
      <c r="AA10" t="s">
        <v>280</v>
      </c>
      <c r="AC10" t="s">
        <v>35</v>
      </c>
      <c r="AD10" t="str">
        <f t="shared" si="0"/>
        <v>East</v>
      </c>
      <c r="AE10">
        <v>1.9596395123241654</v>
      </c>
      <c r="AG10" t="s">
        <v>6</v>
      </c>
      <c r="AH10" t="s">
        <v>279</v>
      </c>
      <c r="AI10">
        <v>6.031296341549103</v>
      </c>
      <c r="AK10" s="159" t="s">
        <v>282</v>
      </c>
      <c r="AL10" s="194">
        <f>AVERAGE(AI28:AI33)</f>
        <v>3.4794012836253216</v>
      </c>
      <c r="AN10" s="36"/>
      <c r="AO10" s="36"/>
    </row>
    <row r="11" spans="1:41" ht="15.75" thickBot="1">
      <c r="C11" t="s">
        <v>17</v>
      </c>
      <c r="D11" s="41">
        <f>VLOOKUP(C11,'1. Modeshare'!$B$4:$C$36,2,)</f>
        <v>0.66</v>
      </c>
      <c r="E11" s="41">
        <f>(VLOOKUP(C11,'2. ActiveTravel'!$D$6:$E$38,2,))/100</f>
        <v>0.30551699999999998</v>
      </c>
      <c r="F11" s="41">
        <f>(VLOOKUP(C11,'2. ActiveTravel'!$B$6:$C$38,2,))/100</f>
        <v>9.5790000000000007E-3</v>
      </c>
      <c r="G11" s="83">
        <f>VLOOKUP(C11,'3. Casualties'!$I$9:$J$42,2,)</f>
        <v>7.1674770024424211E-2</v>
      </c>
      <c r="H11" s="131">
        <f>VLOOKUP(C11,'4. CarsPerHousehold'!$S$6:$T$39,2,)</f>
        <v>0.76125000744581317</v>
      </c>
      <c r="I11" s="74">
        <f>VLOOKUP(C11,'5.Low Traffic Neighbourhoods'!$F$7:$G$40,2,)</f>
        <v>3.4881096497527547E-2</v>
      </c>
      <c r="J11" s="41">
        <f>(VLOOKUP(C11,'6. 20mph'!$I$4:$J$37,2,))/100</f>
        <v>0.43673058170352247</v>
      </c>
      <c r="K11" s="41">
        <f>(VLOOKUP(C11,'7. Controlled Parking'!$L$5:$M$37,2,))</f>
        <v>0.62</v>
      </c>
      <c r="L11" s="41">
        <f>VLOOKUP(C11,'8. Protected Cycle Track'!$M$5:$N$38,2,)</f>
        <v>4.8940873767558936E-2</v>
      </c>
      <c r="O11" t="s">
        <v>17</v>
      </c>
      <c r="P11" t="s">
        <v>249</v>
      </c>
      <c r="S11" t="s">
        <v>5</v>
      </c>
      <c r="T11" t="s">
        <v>250</v>
      </c>
      <c r="V11" t="s">
        <v>17</v>
      </c>
      <c r="W11" t="s">
        <v>249</v>
      </c>
      <c r="Z11" t="s">
        <v>5</v>
      </c>
      <c r="AA11" t="s">
        <v>280</v>
      </c>
      <c r="AC11" t="s">
        <v>32</v>
      </c>
      <c r="AD11" t="str">
        <f t="shared" si="0"/>
        <v>South</v>
      </c>
      <c r="AE11">
        <v>1.9826270821034828</v>
      </c>
      <c r="AG11" t="s">
        <v>11</v>
      </c>
      <c r="AH11" t="s">
        <v>279</v>
      </c>
      <c r="AI11">
        <v>6.2863798978884908</v>
      </c>
      <c r="AK11" s="160" t="s">
        <v>281</v>
      </c>
      <c r="AL11" s="195">
        <f>AVERAGE(AI34:AI40)</f>
        <v>3.5778847549819832</v>
      </c>
      <c r="AN11" s="36"/>
      <c r="AO11" s="36"/>
    </row>
    <row r="12" spans="1:41">
      <c r="C12" t="s">
        <v>32</v>
      </c>
      <c r="D12" s="41">
        <f>VLOOKUP(C12,'1. Modeshare'!$B$4:$C$36,2,)</f>
        <v>0.46</v>
      </c>
      <c r="E12" s="41">
        <f>(VLOOKUP(C12,'2. ActiveTravel'!$D$6:$E$38,2,))/100</f>
        <v>0.40268100000000007</v>
      </c>
      <c r="F12" s="41">
        <f>(VLOOKUP(C12,'2. ActiveTravel'!$B$6:$C$38,2,))/100</f>
        <v>1.8969E-2</v>
      </c>
      <c r="G12" s="83">
        <f>VLOOKUP(C12,'3. Casualties'!$I$9:$J$42,2,)</f>
        <v>4.8203482969441672E-2</v>
      </c>
      <c r="H12" s="131">
        <f>VLOOKUP(C12,'4. CarsPerHousehold'!$S$6:$T$39,2,)</f>
        <v>1.0587736417595901</v>
      </c>
      <c r="I12" s="74">
        <f>VLOOKUP(C12,'5.Low Traffic Neighbourhoods'!$F$7:$G$40,2,)</f>
        <v>1.4345935686066787E-2</v>
      </c>
      <c r="J12" s="41">
        <f>(VLOOKUP(C12,'6. 20mph'!$I$4:$J$37,2,))/100</f>
        <v>4.9022600808583568E-2</v>
      </c>
      <c r="K12" s="41">
        <f>(VLOOKUP(C12,'7. Controlled Parking'!$L$5:$M$37,2,))</f>
        <v>0.09</v>
      </c>
      <c r="L12" s="41">
        <f>VLOOKUP(C12,'8. Protected Cycle Track'!$M$5:$N$38,2,)</f>
        <v>1.6139515981096361E-2</v>
      </c>
      <c r="O12" t="s">
        <v>32</v>
      </c>
      <c r="P12" t="s">
        <v>249</v>
      </c>
      <c r="S12" t="s">
        <v>8</v>
      </c>
      <c r="T12" t="s">
        <v>250</v>
      </c>
      <c r="V12" t="s">
        <v>32</v>
      </c>
      <c r="W12" t="s">
        <v>249</v>
      </c>
      <c r="Z12" t="s">
        <v>8</v>
      </c>
      <c r="AA12" t="s">
        <v>281</v>
      </c>
      <c r="AC12" t="s">
        <v>34</v>
      </c>
      <c r="AD12" t="str">
        <f t="shared" si="0"/>
        <v>West</v>
      </c>
      <c r="AE12">
        <v>2.0452690004115128</v>
      </c>
      <c r="AG12" t="s">
        <v>9</v>
      </c>
      <c r="AH12" t="s">
        <v>279</v>
      </c>
      <c r="AI12">
        <v>6.4735702479692083</v>
      </c>
      <c r="AN12" s="36"/>
      <c r="AO12" s="36"/>
    </row>
    <row r="13" spans="1:41">
      <c r="C13" t="s">
        <v>4</v>
      </c>
      <c r="D13" s="41">
        <f>VLOOKUP(C13,'1. Modeshare'!$B$4:$C$36,2,)</f>
        <v>0.83000000000000007</v>
      </c>
      <c r="E13" s="41">
        <f>(VLOOKUP(C13,'2. ActiveTravel'!$D$6:$E$38,2,))/100</f>
        <v>0.41947600000000002</v>
      </c>
      <c r="F13" s="41">
        <f>(VLOOKUP(C13,'2. ActiveTravel'!$B$6:$C$38,2,))/100</f>
        <v>4.0996999999999992E-2</v>
      </c>
      <c r="G13" s="83">
        <f>VLOOKUP(C13,'3. Casualties'!$I$9:$J$42,2,)</f>
        <v>5.8348764293302081E-2</v>
      </c>
      <c r="H13" s="131">
        <f>VLOOKUP(C13,'4. CarsPerHousehold'!$S$6:$T$39,2,)</f>
        <v>0.39597178403709693</v>
      </c>
      <c r="I13" s="74">
        <f>VLOOKUP(C13,'5.Low Traffic Neighbourhoods'!$F$7:$G$40,2,)</f>
        <v>0.11680175556578064</v>
      </c>
      <c r="J13" s="41">
        <f>(VLOOKUP(C13,'6. 20mph'!$I$4:$J$37,2,))/100</f>
        <v>0.93061427210699821</v>
      </c>
      <c r="K13" s="41">
        <f>(VLOOKUP(C13,'7. Controlled Parking'!$L$5:$M$37,2,))</f>
        <v>1</v>
      </c>
      <c r="L13" s="41">
        <f>VLOOKUP(C13,'8. Protected Cycle Track'!$M$5:$N$38,2,)</f>
        <v>9.2674448222868369E-2</v>
      </c>
      <c r="O13" t="s">
        <v>4</v>
      </c>
      <c r="P13" t="s">
        <v>250</v>
      </c>
      <c r="S13" t="s">
        <v>9</v>
      </c>
      <c r="T13" t="s">
        <v>250</v>
      </c>
      <c r="V13" t="s">
        <v>28</v>
      </c>
      <c r="W13" t="s">
        <v>249</v>
      </c>
      <c r="Z13" t="s">
        <v>9</v>
      </c>
      <c r="AA13" t="s">
        <v>279</v>
      </c>
      <c r="AC13" t="s">
        <v>25</v>
      </c>
      <c r="AD13" t="str">
        <f t="shared" si="0"/>
        <v>North</v>
      </c>
      <c r="AE13">
        <v>2.3969889827417727</v>
      </c>
      <c r="AG13" t="s">
        <v>4</v>
      </c>
      <c r="AH13" t="s">
        <v>279</v>
      </c>
      <c r="AI13">
        <v>7.1242878223248338</v>
      </c>
      <c r="AN13" s="36"/>
      <c r="AO13" s="36"/>
    </row>
    <row r="14" spans="1:41">
      <c r="C14" t="s">
        <v>3</v>
      </c>
      <c r="D14" s="41">
        <f>VLOOKUP(C14,'1. Modeshare'!$B$4:$C$36,2,)</f>
        <v>0.93</v>
      </c>
      <c r="E14" s="41">
        <f>(VLOOKUP(C14,'2. ActiveTravel'!$D$6:$E$38,2,))/100</f>
        <v>0.54752699999999999</v>
      </c>
      <c r="F14" s="41">
        <f>(VLOOKUP(C14,'2. ActiveTravel'!$B$6:$C$38,2,))/100</f>
        <v>1.3946999999999998E-2</v>
      </c>
      <c r="G14" s="83">
        <f>VLOOKUP(C14,'3. Casualties'!$I$9:$J$42,2,)</f>
        <v>6.47891339044918E-2</v>
      </c>
      <c r="H14" s="131">
        <f>VLOOKUP(C14,'4. CarsPerHousehold'!$S$6:$T$39,2,)</f>
        <v>0.45514137751609929</v>
      </c>
      <c r="I14" s="74">
        <f>VLOOKUP(C14,'5.Low Traffic Neighbourhoods'!$F$7:$G$40,2,)</f>
        <v>0.32590983161325365</v>
      </c>
      <c r="J14" s="41">
        <f>(VLOOKUP(C14,'6. 20mph'!$I$4:$J$37,2,))/100</f>
        <v>0.90630057057559776</v>
      </c>
      <c r="K14" s="41">
        <f>(VLOOKUP(C14,'7. Controlled Parking'!$L$5:$M$37,2,))</f>
        <v>1</v>
      </c>
      <c r="L14" s="41">
        <f>VLOOKUP(C14,'8. Protected Cycle Track'!$M$5:$N$38,2,)</f>
        <v>0.16207286477503349</v>
      </c>
      <c r="O14" t="s">
        <v>3</v>
      </c>
      <c r="P14" t="s">
        <v>250</v>
      </c>
      <c r="S14" t="s">
        <v>13</v>
      </c>
      <c r="T14" t="s">
        <v>250</v>
      </c>
      <c r="V14" t="s">
        <v>19</v>
      </c>
      <c r="W14" t="s">
        <v>249</v>
      </c>
      <c r="Z14" t="s">
        <v>13</v>
      </c>
      <c r="AA14" t="s">
        <v>279</v>
      </c>
      <c r="AC14" t="s">
        <v>29</v>
      </c>
      <c r="AD14" t="str">
        <f t="shared" si="0"/>
        <v>West</v>
      </c>
      <c r="AE14">
        <v>2.4304358563260524</v>
      </c>
      <c r="AG14" t="s">
        <v>3</v>
      </c>
      <c r="AH14" t="s">
        <v>279</v>
      </c>
      <c r="AI14">
        <v>8.6591518766298474</v>
      </c>
      <c r="AN14" s="36"/>
      <c r="AO14" s="36"/>
    </row>
    <row r="15" spans="1:41">
      <c r="C15" t="s">
        <v>28</v>
      </c>
      <c r="D15" s="41">
        <f>VLOOKUP(C15,'1. Modeshare'!$B$4:$C$36,2,)</f>
        <v>0.51</v>
      </c>
      <c r="E15" s="41">
        <f>(VLOOKUP(C15,'2. ActiveTravel'!$D$6:$E$38,2,))/100</f>
        <v>0.319795</v>
      </c>
      <c r="F15" s="41">
        <f>(VLOOKUP(C15,'2. ActiveTravel'!$B$6:$C$38,2,))/100</f>
        <v>3.3210000000000002E-3</v>
      </c>
      <c r="G15" s="83">
        <f>VLOOKUP(C15,'3. Casualties'!$I$9:$J$42,2,)</f>
        <v>4.2444666425171147E-2</v>
      </c>
      <c r="H15" s="131">
        <f>VLOOKUP(C15,'4. CarsPerHousehold'!$S$6:$T$39,2,)</f>
        <v>0.88832112469315749</v>
      </c>
      <c r="I15" s="74">
        <f>VLOOKUP(C15,'5.Low Traffic Neighbourhoods'!$F$7:$G$40,2,)</f>
        <v>3.3416446032439658E-2</v>
      </c>
      <c r="J15" s="41">
        <f>(VLOOKUP(C15,'6. 20mph'!$I$4:$J$37,2,))/100</f>
        <v>0.77450920939293777</v>
      </c>
      <c r="K15" s="41">
        <f>(VLOOKUP(C15,'7. Controlled Parking'!$L$5:$M$37,2,))</f>
        <v>0.19</v>
      </c>
      <c r="L15" s="41">
        <f>VLOOKUP(C15,'8. Protected Cycle Track'!$M$5:$N$38,2,)</f>
        <v>5.9287198713685318E-3</v>
      </c>
      <c r="O15" t="s">
        <v>28</v>
      </c>
      <c r="P15" t="s">
        <v>249</v>
      </c>
      <c r="S15" t="s">
        <v>12</v>
      </c>
      <c r="T15" t="s">
        <v>250</v>
      </c>
      <c r="V15" t="s">
        <v>27</v>
      </c>
      <c r="W15" t="s">
        <v>249</v>
      </c>
      <c r="Z15" t="s">
        <v>12</v>
      </c>
      <c r="AA15" t="s">
        <v>279</v>
      </c>
      <c r="AC15" t="s">
        <v>31</v>
      </c>
      <c r="AD15" t="str">
        <f t="shared" si="0"/>
        <v>South</v>
      </c>
      <c r="AE15">
        <v>2.5482732933071222</v>
      </c>
      <c r="AG15" t="s">
        <v>33</v>
      </c>
      <c r="AH15" t="s">
        <v>280</v>
      </c>
      <c r="AI15">
        <v>1.3959137094550962</v>
      </c>
      <c r="AN15" s="36"/>
      <c r="AO15" s="36"/>
    </row>
    <row r="16" spans="1:41">
      <c r="C16" t="s">
        <v>19</v>
      </c>
      <c r="D16" s="41">
        <f>VLOOKUP(C16,'1. Modeshare'!$B$4:$C$36,2,)</f>
        <v>0.6100000000000001</v>
      </c>
      <c r="E16" s="41">
        <f>(VLOOKUP(C16,'2. ActiveTravel'!$D$6:$E$38,2,))/100</f>
        <v>0.30311700000000003</v>
      </c>
      <c r="F16" s="41">
        <f>(VLOOKUP(C16,'2. ActiveTravel'!$B$6:$C$38,2,))/100</f>
        <v>3.0918999999999999E-2</v>
      </c>
      <c r="G16" s="83">
        <f>VLOOKUP(C16,'3. Casualties'!$I$9:$J$42,2,)</f>
        <v>6.0059918601145609E-2</v>
      </c>
      <c r="H16" s="131">
        <f>VLOOKUP(C16,'4. CarsPerHousehold'!$S$6:$T$39,2,)</f>
        <v>0.8808260745647587</v>
      </c>
      <c r="I16" s="74">
        <f>VLOOKUP(C16,'5.Low Traffic Neighbourhoods'!$F$7:$G$40,2,)</f>
        <v>7.6561861984483462E-2</v>
      </c>
      <c r="J16" s="41">
        <f>(VLOOKUP(C16,'6. 20mph'!$I$4:$J$37,2,))/100</f>
        <v>0.76851059154562895</v>
      </c>
      <c r="K16" s="41">
        <f>(VLOOKUP(C16,'7. Controlled Parking'!$L$5:$M$37,2,))</f>
        <v>0.39</v>
      </c>
      <c r="L16" s="41">
        <f>VLOOKUP(C16,'8. Protected Cycle Track'!$M$5:$N$38,2,)</f>
        <v>4.2792191937944236E-2</v>
      </c>
      <c r="O16" t="s">
        <v>19</v>
      </c>
      <c r="P16" t="s">
        <v>249</v>
      </c>
      <c r="S16" t="s">
        <v>16</v>
      </c>
      <c r="T16" t="s">
        <v>250</v>
      </c>
      <c r="V16" t="s">
        <v>10</v>
      </c>
      <c r="W16" t="s">
        <v>249</v>
      </c>
      <c r="Z16" t="s">
        <v>16</v>
      </c>
      <c r="AA16" t="s">
        <v>280</v>
      </c>
      <c r="AC16" t="s">
        <v>24</v>
      </c>
      <c r="AD16" t="str">
        <f t="shared" si="0"/>
        <v>East</v>
      </c>
      <c r="AE16">
        <v>2.9255918548262034</v>
      </c>
      <c r="AG16" t="s">
        <v>30</v>
      </c>
      <c r="AH16" t="s">
        <v>280</v>
      </c>
      <c r="AI16">
        <v>1.924063017900989</v>
      </c>
      <c r="AN16" s="36"/>
      <c r="AO16" s="36"/>
    </row>
    <row r="17" spans="2:41">
      <c r="C17" t="s">
        <v>27</v>
      </c>
      <c r="D17" s="41">
        <f>VLOOKUP(C17,'1. Modeshare'!$B$4:$C$36,2,)</f>
        <v>0.53</v>
      </c>
      <c r="E17" s="41">
        <f>(VLOOKUP(C17,'2. ActiveTravel'!$D$6:$E$38,2,))/100</f>
        <v>0.29037200000000002</v>
      </c>
      <c r="F17" s="41">
        <f>(VLOOKUP(C17,'2. ActiveTravel'!$B$6:$C$38,2,))/100</f>
        <v>1.2272E-2</v>
      </c>
      <c r="G17" s="83">
        <f>VLOOKUP(C17,'3. Casualties'!$I$9:$J$42,2,)</f>
        <v>5.5749154394998293E-2</v>
      </c>
      <c r="H17" s="131">
        <f>VLOOKUP(C17,'4. CarsPerHousehold'!$S$6:$T$39,2,)</f>
        <v>0.91899083024212602</v>
      </c>
      <c r="I17" s="74">
        <f>VLOOKUP(C17,'5.Low Traffic Neighbourhoods'!$F$7:$G$40,2,)</f>
        <v>2.4980093987603629E-2</v>
      </c>
      <c r="J17" s="41">
        <f>(VLOOKUP(C17,'6. 20mph'!$I$4:$J$37,2,))/100</f>
        <v>0.2099352776418929</v>
      </c>
      <c r="K17" s="41">
        <f>(VLOOKUP(C17,'7. Controlled Parking'!$L$5:$M$37,2,))</f>
        <v>0.09</v>
      </c>
      <c r="L17" s="41">
        <f>VLOOKUP(C17,'8. Protected Cycle Track'!$M$5:$N$38,2,)</f>
        <v>0.14355219140169553</v>
      </c>
      <c r="O17" t="s">
        <v>27</v>
      </c>
      <c r="P17" t="s">
        <v>249</v>
      </c>
      <c r="S17" t="s">
        <v>14</v>
      </c>
      <c r="T17" t="s">
        <v>250</v>
      </c>
      <c r="V17" t="s">
        <v>29</v>
      </c>
      <c r="W17" t="s">
        <v>249</v>
      </c>
      <c r="Z17" t="s">
        <v>14</v>
      </c>
      <c r="AA17" t="s">
        <v>280</v>
      </c>
      <c r="AC17" t="s">
        <v>20</v>
      </c>
      <c r="AD17" t="str">
        <f t="shared" si="0"/>
        <v>West</v>
      </c>
      <c r="AE17">
        <v>3.1324013932619694</v>
      </c>
      <c r="AG17" t="s">
        <v>35</v>
      </c>
      <c r="AH17" t="s">
        <v>280</v>
      </c>
      <c r="AI17">
        <v>1.9596395123241654</v>
      </c>
      <c r="AN17" s="36"/>
      <c r="AO17" s="36"/>
    </row>
    <row r="18" spans="2:41">
      <c r="B18" s="15" t="s">
        <v>142</v>
      </c>
      <c r="C18" t="s">
        <v>22</v>
      </c>
      <c r="D18" s="41">
        <f>VLOOKUP(C18,'1. Modeshare'!$B$4:$C$36,2,)</f>
        <v>0.59000000000000008</v>
      </c>
      <c r="E18" s="41">
        <f>(VLOOKUP(C18,'2. ActiveTravel'!$D$6:$E$38,2,))/100</f>
        <v>0.36253800000000003</v>
      </c>
      <c r="F18" s="41">
        <f>(VLOOKUP(C18,'2. ActiveTravel'!$B$6:$C$38,2,))/100</f>
        <v>4.3810000000000002E-2</v>
      </c>
      <c r="G18" s="83">
        <f>VLOOKUP(C18,'3. Casualties'!$I$9:$J$42,2,)</f>
        <v>3.6703538609747677E-2</v>
      </c>
      <c r="H18" s="131">
        <f>VLOOKUP(C18,'4. CarsPerHousehold'!$S$6:$T$39,2,)</f>
        <v>0.68959422910395063</v>
      </c>
      <c r="I18" s="74">
        <f>VLOOKUP(C18,'5.Low Traffic Neighbourhoods'!$F$7:$G$40,2,)</f>
        <v>5.7696516324135048E-2</v>
      </c>
      <c r="J18" s="41">
        <f>(VLOOKUP(C18,'6. 20mph'!$I$4:$J$37,2,))/100</f>
        <v>0.59392568292138903</v>
      </c>
      <c r="K18" s="41">
        <f>(VLOOKUP(C18,'7. Controlled Parking'!$L$5:$M$37,2,))</f>
        <v>0.3</v>
      </c>
      <c r="L18" s="41">
        <f>VLOOKUP(C18,'8. Protected Cycle Track'!$M$5:$N$38,2,)</f>
        <v>0.10058528354310525</v>
      </c>
      <c r="O18" t="s">
        <v>22</v>
      </c>
      <c r="P18" t="s">
        <v>250</v>
      </c>
      <c r="S18" t="s">
        <v>11</v>
      </c>
      <c r="T18" t="s">
        <v>250</v>
      </c>
      <c r="V18" t="s">
        <v>33</v>
      </c>
      <c r="W18" t="s">
        <v>249</v>
      </c>
      <c r="Z18" t="s">
        <v>11</v>
      </c>
      <c r="AA18" t="s">
        <v>279</v>
      </c>
      <c r="AC18" t="s">
        <v>27</v>
      </c>
      <c r="AD18" t="str">
        <f t="shared" si="0"/>
        <v>North</v>
      </c>
      <c r="AE18">
        <v>3.1960573583452239</v>
      </c>
      <c r="AG18" t="s">
        <v>24</v>
      </c>
      <c r="AH18" t="s">
        <v>280</v>
      </c>
      <c r="AI18">
        <v>2.9255918548262034</v>
      </c>
      <c r="AN18" s="36"/>
      <c r="AO18" s="36"/>
    </row>
    <row r="19" spans="2:41">
      <c r="C19" t="s">
        <v>5</v>
      </c>
      <c r="D19" s="41">
        <f>VLOOKUP(C19,'1. Modeshare'!$B$4:$C$36,2,)</f>
        <v>0.85</v>
      </c>
      <c r="E19" s="41">
        <f>(VLOOKUP(C19,'2. ActiveTravel'!$D$6:$E$38,2,))/100</f>
        <v>0.41588500000000006</v>
      </c>
      <c r="F19" s="41">
        <f>(VLOOKUP(C19,'2. ActiveTravel'!$B$6:$C$38,2,))/100</f>
        <v>0.14163600000000001</v>
      </c>
      <c r="G19" s="83">
        <f>VLOOKUP(C19,'3. Casualties'!$I$9:$J$42,2,)</f>
        <v>0.1024356823026398</v>
      </c>
      <c r="H19" s="131">
        <f>VLOOKUP(C19,'4. CarsPerHousehold'!$S$6:$T$39,2,)</f>
        <v>0.35992112302407681</v>
      </c>
      <c r="I19" s="74">
        <f>VLOOKUP(C19,'5.Low Traffic Neighbourhoods'!$F$7:$G$40,2,)</f>
        <v>0.30313966077228433</v>
      </c>
      <c r="J19" s="41">
        <f>(VLOOKUP(C19,'6. 20mph'!$I$4:$J$37,2,))/100</f>
        <v>0.95733541854239301</v>
      </c>
      <c r="K19" s="41">
        <f>(VLOOKUP(C19,'7. Controlled Parking'!$L$5:$M$37,2,))</f>
        <v>0.89</v>
      </c>
      <c r="L19" s="41">
        <f>VLOOKUP(C19,'8. Protected Cycle Track'!$M$5:$N$38,2,)</f>
        <v>2.2506887862528326E-2</v>
      </c>
      <c r="O19" t="s">
        <v>5</v>
      </c>
      <c r="P19" t="s">
        <v>250</v>
      </c>
      <c r="S19" t="s">
        <v>7</v>
      </c>
      <c r="T19" t="s">
        <v>250</v>
      </c>
      <c r="V19" t="s">
        <v>34</v>
      </c>
      <c r="W19" t="s">
        <v>249</v>
      </c>
      <c r="Z19" t="s">
        <v>7</v>
      </c>
      <c r="AA19" t="s">
        <v>280</v>
      </c>
      <c r="AC19" t="s">
        <v>28</v>
      </c>
      <c r="AD19" t="str">
        <f t="shared" si="0"/>
        <v>South</v>
      </c>
      <c r="AE19">
        <v>3.2696676130623619</v>
      </c>
      <c r="AG19" t="s">
        <v>16</v>
      </c>
      <c r="AH19" t="s">
        <v>280</v>
      </c>
      <c r="AI19">
        <v>4.5682929800869498</v>
      </c>
      <c r="AN19" s="36"/>
      <c r="AO19" s="36"/>
    </row>
    <row r="20" spans="2:41">
      <c r="C20" t="s">
        <v>8</v>
      </c>
      <c r="D20" s="41">
        <f>VLOOKUP(C20,'1. Modeshare'!$B$4:$C$36,2,)</f>
        <v>0.79</v>
      </c>
      <c r="E20" s="41">
        <f>(VLOOKUP(C20,'2. ActiveTravel'!$D$6:$E$38,2,))/100</f>
        <v>0.431807</v>
      </c>
      <c r="F20" s="41">
        <f>(VLOOKUP(C20,'2. ActiveTravel'!$B$6:$C$38,2,))/100</f>
        <v>9.1495000000000021E-2</v>
      </c>
      <c r="G20" s="83">
        <f>VLOOKUP(C20,'3. Casualties'!$I$9:$J$42,2,)</f>
        <v>6.0822675436275016E-2</v>
      </c>
      <c r="H20" s="131">
        <f>VLOOKUP(C20,'4. CarsPerHousehold'!$S$6:$T$39,2,)</f>
        <v>0.51982963670991678</v>
      </c>
      <c r="I20" s="74">
        <f>VLOOKUP(C20,'5.Low Traffic Neighbourhoods'!$F$7:$G$40,2,)</f>
        <v>0.10869072958652236</v>
      </c>
      <c r="J20" s="41">
        <f>(VLOOKUP(C20,'6. 20mph'!$I$4:$J$37,2,))/100</f>
        <v>0.81026951646626855</v>
      </c>
      <c r="K20" s="41">
        <f>(VLOOKUP(C20,'7. Controlled Parking'!$L$5:$M$37,2,))</f>
        <v>0.96</v>
      </c>
      <c r="L20" s="41">
        <f>VLOOKUP(C20,'8. Protected Cycle Track'!$M$5:$N$38,2,)</f>
        <v>3.4556962937978358E-2</v>
      </c>
      <c r="O20" t="s">
        <v>8</v>
      </c>
      <c r="P20" t="s">
        <v>250</v>
      </c>
      <c r="S20" t="s">
        <v>15</v>
      </c>
      <c r="T20" t="s">
        <v>250</v>
      </c>
      <c r="V20" t="s">
        <v>23</v>
      </c>
      <c r="W20" t="s">
        <v>249</v>
      </c>
      <c r="Z20" t="s">
        <v>15</v>
      </c>
      <c r="AA20" t="s">
        <v>282</v>
      </c>
      <c r="AC20" t="s">
        <v>23</v>
      </c>
      <c r="AD20" t="str">
        <f t="shared" si="0"/>
        <v>West</v>
      </c>
      <c r="AE20">
        <v>3.3279738932909964</v>
      </c>
      <c r="AG20" t="s">
        <v>22</v>
      </c>
      <c r="AH20" t="s">
        <v>280</v>
      </c>
      <c r="AI20">
        <v>4.8835043467817849</v>
      </c>
      <c r="AN20" s="36"/>
      <c r="AO20" s="36"/>
    </row>
    <row r="21" spans="2:41">
      <c r="C21" t="s">
        <v>10</v>
      </c>
      <c r="D21" s="41">
        <f>VLOOKUP(C21,'1. Modeshare'!$B$4:$C$36,2,)</f>
        <v>0.74</v>
      </c>
      <c r="E21" s="41">
        <f>(VLOOKUP(C21,'2. ActiveTravel'!$D$6:$E$38,2,))/100</f>
        <v>0.384878</v>
      </c>
      <c r="F21" s="41">
        <f>(VLOOKUP(C21,'2. ActiveTravel'!$B$6:$C$38,2,))/100</f>
        <v>6.1756000000000005E-2</v>
      </c>
      <c r="G21" s="83">
        <f>VLOOKUP(C21,'3. Casualties'!$I$9:$J$42,2,)</f>
        <v>6.7659581803451066E-2</v>
      </c>
      <c r="H21" s="131">
        <f>VLOOKUP(C21,'4. CarsPerHousehold'!$S$6:$T$39,2,)</f>
        <v>0.53450536540087124</v>
      </c>
      <c r="I21" s="74">
        <f>VLOOKUP(C21,'5.Low Traffic Neighbourhoods'!$F$7:$G$40,2,)</f>
        <v>0.10654404755229069</v>
      </c>
      <c r="J21" s="41">
        <f>(VLOOKUP(C21,'6. 20mph'!$I$4:$J$37,2,))/100</f>
        <v>0.9011545755750161</v>
      </c>
      <c r="K21" s="41">
        <f>(VLOOKUP(C21,'7. Controlled Parking'!$L$5:$M$37,2,))</f>
        <v>0.72</v>
      </c>
      <c r="L21" s="41">
        <f>VLOOKUP(C21,'8. Protected Cycle Track'!$M$5:$N$38,2,)</f>
        <v>3.4816752943298938E-2</v>
      </c>
      <c r="O21" t="s">
        <v>10</v>
      </c>
      <c r="P21" t="s">
        <v>249</v>
      </c>
      <c r="S21" t="s">
        <v>6</v>
      </c>
      <c r="T21" t="s">
        <v>250</v>
      </c>
      <c r="V21" t="s">
        <v>26</v>
      </c>
      <c r="W21" t="s">
        <v>249</v>
      </c>
      <c r="Z21" t="s">
        <v>6</v>
      </c>
      <c r="AA21" t="s">
        <v>279</v>
      </c>
      <c r="AC21" t="s">
        <v>26</v>
      </c>
      <c r="AD21" t="str">
        <f t="shared" si="0"/>
        <v>South</v>
      </c>
      <c r="AE21">
        <v>3.6352813511545765</v>
      </c>
      <c r="AG21" t="s">
        <v>14</v>
      </c>
      <c r="AH21" t="s">
        <v>280</v>
      </c>
      <c r="AI21">
        <v>5.2995649007831336</v>
      </c>
      <c r="AN21" s="36"/>
      <c r="AO21" s="36"/>
    </row>
    <row r="22" spans="2:41">
      <c r="C22" t="s">
        <v>29</v>
      </c>
      <c r="D22" s="41">
        <f>VLOOKUP(C22,'1. Modeshare'!$B$4:$C$36,2,)</f>
        <v>0.52</v>
      </c>
      <c r="E22" s="41">
        <f>(VLOOKUP(C22,'2. ActiveTravel'!$D$6:$E$38,2,))/100</f>
        <v>0.33803300000000003</v>
      </c>
      <c r="F22" s="41">
        <f>(VLOOKUP(C22,'2. ActiveTravel'!$B$6:$C$38,2,))/100</f>
        <v>1.3613999999999999E-2</v>
      </c>
      <c r="G22" s="83">
        <f>VLOOKUP(C22,'3. Casualties'!$I$9:$J$42,2,)</f>
        <v>5.6189679501091834E-2</v>
      </c>
      <c r="H22" s="131">
        <f>VLOOKUP(C22,'4. CarsPerHousehold'!$S$6:$T$39,2,)</f>
        <v>1.0831933126057705</v>
      </c>
      <c r="I22" s="74">
        <f>VLOOKUP(C22,'5.Low Traffic Neighbourhoods'!$F$7:$G$40,2,)</f>
        <v>2.5310048089091371E-2</v>
      </c>
      <c r="J22" s="41">
        <f>(VLOOKUP(C22,'6. 20mph'!$I$4:$J$37,2,))/100</f>
        <v>0.23345868442758438</v>
      </c>
      <c r="K22" s="41">
        <f>(VLOOKUP(C22,'7. Controlled Parking'!$L$5:$M$37,2,))</f>
        <v>0.26</v>
      </c>
      <c r="L22" s="41">
        <f>VLOOKUP(C22,'8. Protected Cycle Track'!$M$5:$N$38,2,)</f>
        <v>3.2981315735370165E-2</v>
      </c>
      <c r="O22" t="s">
        <v>29</v>
      </c>
      <c r="P22" t="s">
        <v>249</v>
      </c>
      <c r="V22" t="s">
        <v>21</v>
      </c>
      <c r="W22" t="s">
        <v>249</v>
      </c>
      <c r="Z22" t="s">
        <v>24</v>
      </c>
      <c r="AA22" t="s">
        <v>280</v>
      </c>
      <c r="AC22" t="s">
        <v>17</v>
      </c>
      <c r="AD22" t="str">
        <f t="shared" si="0"/>
        <v>West</v>
      </c>
      <c r="AE22">
        <v>3.7443826358059651</v>
      </c>
      <c r="AG22" t="s">
        <v>18</v>
      </c>
      <c r="AH22" t="s">
        <v>280</v>
      </c>
      <c r="AI22">
        <v>5.4256320320202276</v>
      </c>
      <c r="AN22" s="36"/>
      <c r="AO22" s="36"/>
    </row>
    <row r="23" spans="2:41">
      <c r="C23" t="s">
        <v>33</v>
      </c>
      <c r="D23" s="41">
        <f>VLOOKUP(C23,'1. Modeshare'!$B$4:$C$36,2,)</f>
        <v>0.43000000000000005</v>
      </c>
      <c r="E23" s="41">
        <f>(VLOOKUP(C23,'2. ActiveTravel'!$D$6:$E$38,2,))/100</f>
        <v>0.28689100000000001</v>
      </c>
      <c r="F23" s="41">
        <f>(VLOOKUP(C23,'2. ActiveTravel'!$B$6:$C$38,2,))/100</f>
        <v>2.1509E-2</v>
      </c>
      <c r="G23" s="83">
        <f>VLOOKUP(C23,'3. Casualties'!$I$9:$J$42,2,)</f>
        <v>6.8707430021482524E-2</v>
      </c>
      <c r="H23" s="131">
        <f>VLOOKUP(C23,'4. CarsPerHousehold'!$S$6:$T$39,2,)</f>
        <v>1.1079632326840119</v>
      </c>
      <c r="I23" s="74">
        <f>VLOOKUP(C23,'5.Low Traffic Neighbourhoods'!$F$7:$G$40,2,)</f>
        <v>2.4217106358503986E-2</v>
      </c>
      <c r="J23" s="41">
        <f>(VLOOKUP(C23,'6. 20mph'!$I$4:$J$37,2,))/100</f>
        <v>9.0809015158467454E-2</v>
      </c>
      <c r="K23" s="41">
        <f>(VLOOKUP(C23,'7. Controlled Parking'!$L$5:$M$37,2,))</f>
        <v>0.15</v>
      </c>
      <c r="L23" s="41">
        <f>VLOOKUP(C23,'8. Protected Cycle Track'!$M$5:$N$38,2,)</f>
        <v>1.6607341593537966E-2</v>
      </c>
      <c r="O23" t="s">
        <v>33</v>
      </c>
      <c r="P23" t="s">
        <v>249</v>
      </c>
      <c r="V23" t="s">
        <v>30</v>
      </c>
      <c r="W23" t="s">
        <v>249</v>
      </c>
      <c r="Z23" t="s">
        <v>25</v>
      </c>
      <c r="AA23" t="s">
        <v>283</v>
      </c>
      <c r="AC23" t="s">
        <v>19</v>
      </c>
      <c r="AD23" t="str">
        <f t="shared" si="0"/>
        <v>West</v>
      </c>
      <c r="AE23">
        <v>4.0052566445167272</v>
      </c>
      <c r="AG23" t="s">
        <v>5</v>
      </c>
      <c r="AH23" t="s">
        <v>280</v>
      </c>
      <c r="AI23">
        <v>6.8824620812485549</v>
      </c>
      <c r="AN23" s="36"/>
      <c r="AO23" s="36"/>
    </row>
    <row r="24" spans="2:41">
      <c r="C24" t="s">
        <v>34</v>
      </c>
      <c r="D24" s="41">
        <f>VLOOKUP(C24,'1. Modeshare'!$B$4:$C$36,2,)</f>
        <v>0.41000000000000003</v>
      </c>
      <c r="E24" s="41">
        <f>(VLOOKUP(C24,'2. ActiveTravel'!$D$6:$E$38,2,))/100</f>
        <v>0.35075400000000001</v>
      </c>
      <c r="F24" s="41">
        <f>(VLOOKUP(C24,'2. ActiveTravel'!$B$6:$C$38,2,))/100</f>
        <v>2.605E-2</v>
      </c>
      <c r="G24" s="83">
        <f>VLOOKUP(C24,'3. Casualties'!$I$9:$J$42,2,)</f>
        <v>5.130214163122155E-2</v>
      </c>
      <c r="H24" s="131">
        <f>VLOOKUP(C24,'4. CarsPerHousehold'!$S$6:$T$39,2,)</f>
        <v>1.2697301920112869</v>
      </c>
      <c r="I24" s="74">
        <f>VLOOKUP(C24,'5.Low Traffic Neighbourhoods'!$F$7:$G$40,2,)</f>
        <v>4.8835858719180621E-2</v>
      </c>
      <c r="J24" s="41">
        <f>(VLOOKUP(C24,'6. 20mph'!$I$4:$J$37,2,))/100</f>
        <v>7.4376401264399136E-2</v>
      </c>
      <c r="K24" s="41">
        <f>(VLOOKUP(C24,'7. Controlled Parking'!$L$5:$M$37,2,))</f>
        <v>0.14000000000000001</v>
      </c>
      <c r="L24" s="41">
        <f>VLOOKUP(C24,'8. Protected Cycle Track'!$M$5:$N$38,2,)</f>
        <v>6.2322654912950359E-2</v>
      </c>
      <c r="O24" t="s">
        <v>34</v>
      </c>
      <c r="P24" t="s">
        <v>249</v>
      </c>
      <c r="V24" t="s">
        <v>20</v>
      </c>
      <c r="W24" t="s">
        <v>249</v>
      </c>
      <c r="Z24" t="s">
        <v>35</v>
      </c>
      <c r="AA24" t="s">
        <v>280</v>
      </c>
      <c r="AC24" t="s">
        <v>21</v>
      </c>
      <c r="AD24" t="str">
        <f t="shared" si="0"/>
        <v>South</v>
      </c>
      <c r="AE24">
        <v>4.2671208142253043</v>
      </c>
      <c r="AG24" t="s">
        <v>7</v>
      </c>
      <c r="AH24" t="s">
        <v>280</v>
      </c>
      <c r="AI24">
        <v>7.6062400979982634</v>
      </c>
      <c r="AN24" s="36"/>
      <c r="AO24" s="36"/>
    </row>
    <row r="25" spans="2:41">
      <c r="C25" t="s">
        <v>23</v>
      </c>
      <c r="D25" s="41">
        <f>VLOOKUP(C25,'1. Modeshare'!$B$4:$C$36,2,)</f>
        <v>0.56000000000000005</v>
      </c>
      <c r="E25" s="41">
        <f>(VLOOKUP(C25,'2. ActiveTravel'!$D$6:$E$38,2,))/100</f>
        <v>0.28140799999999999</v>
      </c>
      <c r="F25" s="41">
        <f>(VLOOKUP(C25,'2. ActiveTravel'!$B$6:$C$38,2,))/100</f>
        <v>3.0287999999999999E-2</v>
      </c>
      <c r="G25" s="83">
        <f>VLOOKUP(C25,'3. Casualties'!$I$9:$J$42,2,)</f>
        <v>6.8124043126104775E-2</v>
      </c>
      <c r="H25" s="131">
        <f>VLOOKUP(C25,'4. CarsPerHousehold'!$S$6:$T$39,2,)</f>
        <v>0.91712007582134136</v>
      </c>
      <c r="I25" s="74">
        <f>VLOOKUP(C25,'5.Low Traffic Neighbourhoods'!$F$7:$G$40,2,)</f>
        <v>5.8077824284541286E-2</v>
      </c>
      <c r="J25" s="41">
        <f>(VLOOKUP(C25,'6. 20mph'!$I$4:$J$37,2,))/100</f>
        <v>0.43606479483487848</v>
      </c>
      <c r="K25" s="41">
        <f>(VLOOKUP(C25,'7. Controlled Parking'!$L$5:$M$37,2,))</f>
        <v>0.28000000000000003</v>
      </c>
      <c r="L25" s="41">
        <f>VLOOKUP(C25,'8. Protected Cycle Track'!$M$5:$N$38,2,)</f>
        <v>8.6718839086083369E-2</v>
      </c>
      <c r="O25" t="s">
        <v>23</v>
      </c>
      <c r="P25" t="s">
        <v>249</v>
      </c>
      <c r="V25" t="s">
        <v>31</v>
      </c>
      <c r="W25" t="s">
        <v>249</v>
      </c>
      <c r="Z25" t="s">
        <v>17</v>
      </c>
      <c r="AA25" t="s">
        <v>281</v>
      </c>
      <c r="AC25" t="s">
        <v>13</v>
      </c>
      <c r="AD25" t="str">
        <f t="shared" si="0"/>
        <v>Central</v>
      </c>
      <c r="AE25">
        <v>4.2831530362507628</v>
      </c>
      <c r="AG25" t="s">
        <v>25</v>
      </c>
      <c r="AH25" t="s">
        <v>283</v>
      </c>
      <c r="AI25">
        <v>2.3969889827417727</v>
      </c>
      <c r="AN25" s="36"/>
      <c r="AO25" s="36"/>
    </row>
    <row r="26" spans="2:41">
      <c r="C26" t="s">
        <v>9</v>
      </c>
      <c r="D26" s="41">
        <f>VLOOKUP(C26,'1. Modeshare'!$B$4:$C$36,2,)</f>
        <v>0.83000000000000007</v>
      </c>
      <c r="E26" s="41">
        <f>(VLOOKUP(C26,'2. ActiveTravel'!$D$6:$E$38,2,))/100</f>
        <v>0.40115699999999999</v>
      </c>
      <c r="F26" s="41">
        <f>(VLOOKUP(C26,'2. ActiveTravel'!$B$6:$C$38,2,))/100</f>
        <v>5.1615000000000001E-2</v>
      </c>
      <c r="G26" s="83">
        <f>VLOOKUP(C26,'3. Casualties'!$I$9:$J$42,2,)</f>
        <v>7.6036479352123806E-2</v>
      </c>
      <c r="H26" s="131">
        <f>VLOOKUP(C26,'4. CarsPerHousehold'!$S$6:$T$39,2,)</f>
        <v>0.34535100070525959</v>
      </c>
      <c r="I26" s="74">
        <f>VLOOKUP(C26,'5.Low Traffic Neighbourhoods'!$F$7:$G$40,2,)</f>
        <v>0.16388620414337943</v>
      </c>
      <c r="J26" s="41">
        <f>(VLOOKUP(C26,'6. 20mph'!$I$4:$J$37,2,))/100</f>
        <v>0.96869679377388973</v>
      </c>
      <c r="K26" s="41">
        <f>(VLOOKUP(C26,'7. Controlled Parking'!$L$5:$M$37,2,))</f>
        <v>0.94</v>
      </c>
      <c r="L26" s="41">
        <f>VLOOKUP(C26,'8. Protected Cycle Track'!$M$5:$N$38,2,)</f>
        <v>2.4815151632188934E-2</v>
      </c>
      <c r="O26" t="s">
        <v>9</v>
      </c>
      <c r="P26" t="s">
        <v>250</v>
      </c>
      <c r="V26" t="s">
        <v>18</v>
      </c>
      <c r="W26" t="s">
        <v>249</v>
      </c>
      <c r="Z26" t="s">
        <v>32</v>
      </c>
      <c r="AA26" t="s">
        <v>282</v>
      </c>
      <c r="AC26" t="s">
        <v>16</v>
      </c>
      <c r="AD26" t="str">
        <f t="shared" si="0"/>
        <v>East</v>
      </c>
      <c r="AE26">
        <v>4.5682929800869498</v>
      </c>
      <c r="AG26" t="s">
        <v>27</v>
      </c>
      <c r="AH26" t="s">
        <v>283</v>
      </c>
      <c r="AI26">
        <v>3.1960573583452239</v>
      </c>
      <c r="AN26" s="36"/>
      <c r="AO26" s="36"/>
    </row>
    <row r="27" spans="2:41">
      <c r="C27" t="s">
        <v>13</v>
      </c>
      <c r="D27" s="41">
        <f>VLOOKUP(C27,'1. Modeshare'!$B$4:$C$36,2,)</f>
        <v>0.75</v>
      </c>
      <c r="E27" s="41">
        <f>(VLOOKUP(C27,'2. ActiveTravel'!$D$6:$E$38,2,))/100</f>
        <v>0.40992200000000006</v>
      </c>
      <c r="F27" s="41">
        <f>(VLOOKUP(C27,'2. ActiveTravel'!$B$6:$C$38,2,))/100</f>
        <v>5.2922999999999998E-2</v>
      </c>
      <c r="G27" s="83">
        <f>VLOOKUP(C27,'3. Casualties'!$I$9:$J$42,2,)</f>
        <v>7.23859559264379E-2</v>
      </c>
      <c r="H27" s="131">
        <f>VLOOKUP(C27,'4. CarsPerHousehold'!$S$6:$T$39,2,)</f>
        <v>0.51582375903278199</v>
      </c>
      <c r="I27" s="74">
        <f>VLOOKUP(C27,'5.Low Traffic Neighbourhoods'!$F$7:$G$40,2,)</f>
        <v>9.7622882803729202E-3</v>
      </c>
      <c r="J27" s="41">
        <f>(VLOOKUP(C27,'6. 20mph'!$I$4:$J$37,2,))/100</f>
        <v>9.4252768246143748E-3</v>
      </c>
      <c r="K27" s="41">
        <f>(VLOOKUP(C27,'7. Controlled Parking'!$L$5:$M$37,2,))</f>
        <v>1</v>
      </c>
      <c r="L27" s="41">
        <f>VLOOKUP(C27,'8. Protected Cycle Track'!$M$5:$N$38,2,)</f>
        <v>1.3596936521168059E-2</v>
      </c>
      <c r="O27" t="s">
        <v>13</v>
      </c>
      <c r="P27" t="s">
        <v>250</v>
      </c>
      <c r="Z27" t="s">
        <v>28</v>
      </c>
      <c r="AA27" t="s">
        <v>282</v>
      </c>
      <c r="AC27" t="s">
        <v>22</v>
      </c>
      <c r="AD27" t="str">
        <f t="shared" si="0"/>
        <v>East</v>
      </c>
      <c r="AE27">
        <v>4.8835043467817849</v>
      </c>
      <c r="AG27" t="s">
        <v>10</v>
      </c>
      <c r="AH27" t="s">
        <v>283</v>
      </c>
      <c r="AI27">
        <v>5.6365580035546792</v>
      </c>
      <c r="AN27" s="36"/>
      <c r="AO27" s="36"/>
    </row>
    <row r="28" spans="2:41">
      <c r="C28" t="s">
        <v>26</v>
      </c>
      <c r="D28" s="41">
        <f>VLOOKUP(C28,'1. Modeshare'!$B$4:$C$36,2,)</f>
        <v>0.54</v>
      </c>
      <c r="E28" s="41">
        <f>(VLOOKUP(C28,'2. ActiveTravel'!$D$6:$E$38,2,))/100</f>
        <v>0.36990299999999998</v>
      </c>
      <c r="F28" s="41">
        <f>(VLOOKUP(C28,'2. ActiveTravel'!$B$6:$C$38,2,))/100</f>
        <v>5.7374000000000001E-2</v>
      </c>
      <c r="G28" s="83">
        <f>VLOOKUP(C28,'3. Casualties'!$I$9:$J$42,2,)</f>
        <v>4.8106339062497651E-2</v>
      </c>
      <c r="H28" s="131">
        <f>VLOOKUP(C28,'4. CarsPerHousehold'!$S$6:$T$39,2,)</f>
        <v>0.94272572980402047</v>
      </c>
      <c r="I28" s="74">
        <f>VLOOKUP(C28,'5.Low Traffic Neighbourhoods'!$F$7:$G$40,2,)</f>
        <v>9.2815500188531477E-2</v>
      </c>
      <c r="J28" s="41">
        <f>(VLOOKUP(C28,'6. 20mph'!$I$4:$J$37,2,))/100</f>
        <v>0.43410447302467675</v>
      </c>
      <c r="K28" s="41">
        <f>(VLOOKUP(C28,'7. Controlled Parking'!$L$5:$M$37,2,))</f>
        <v>0.21</v>
      </c>
      <c r="L28" s="41">
        <f>VLOOKUP(C28,'8. Protected Cycle Track'!$M$5:$N$38,2,)</f>
        <v>4.4142894692142581E-2</v>
      </c>
      <c r="O28" t="s">
        <v>26</v>
      </c>
      <c r="P28" t="s">
        <v>249</v>
      </c>
      <c r="Z28" t="s">
        <v>19</v>
      </c>
      <c r="AA28" t="s">
        <v>281</v>
      </c>
      <c r="AC28" t="s">
        <v>15</v>
      </c>
      <c r="AD28" t="str">
        <f t="shared" si="0"/>
        <v>South</v>
      </c>
      <c r="AE28">
        <v>5.1734375478990842</v>
      </c>
      <c r="AG28" t="s">
        <v>32</v>
      </c>
      <c r="AH28" t="s">
        <v>282</v>
      </c>
      <c r="AI28">
        <v>1.9826270821034828</v>
      </c>
      <c r="AN28" s="36"/>
      <c r="AO28" s="36"/>
    </row>
    <row r="29" spans="2:41">
      <c r="C29" t="s">
        <v>12</v>
      </c>
      <c r="D29" s="41">
        <f>VLOOKUP(C29,'1. Modeshare'!$B$4:$C$36,2,)</f>
        <v>0.76</v>
      </c>
      <c r="E29" s="41">
        <f>(VLOOKUP(C29,'2. ActiveTravel'!$D$6:$E$38,2,))/100</f>
        <v>0.43081399999999997</v>
      </c>
      <c r="F29" s="41">
        <f>(VLOOKUP(C29,'2. ActiveTravel'!$B$6:$C$38,2,))/100</f>
        <v>6.7759E-2</v>
      </c>
      <c r="G29" s="83">
        <f>VLOOKUP(C29,'3. Casualties'!$I$9:$J$42,2,)</f>
        <v>6.7198132875293387E-2</v>
      </c>
      <c r="H29" s="131">
        <f>VLOOKUP(C29,'4. CarsPerHousehold'!$S$6:$T$39,2,)</f>
        <v>0.44167009859402029</v>
      </c>
      <c r="I29" s="74">
        <f>VLOOKUP(C29,'5.Low Traffic Neighbourhoods'!$F$7:$G$40,2,)</f>
        <v>9.9193401028478956E-2</v>
      </c>
      <c r="J29" s="41">
        <f>(VLOOKUP(C29,'6. 20mph'!$I$4:$J$37,2,))/100</f>
        <v>0.89508137074755778</v>
      </c>
      <c r="K29" s="41">
        <f>(VLOOKUP(C29,'7. Controlled Parking'!$L$5:$M$37,2,))</f>
        <v>0.63</v>
      </c>
      <c r="L29" s="41">
        <f>VLOOKUP(C29,'8. Protected Cycle Track'!$M$5:$N$38,2,)</f>
        <v>3.4916718009131022E-2</v>
      </c>
      <c r="O29" t="s">
        <v>12</v>
      </c>
      <c r="P29" t="s">
        <v>250</v>
      </c>
      <c r="Z29" t="s">
        <v>27</v>
      </c>
      <c r="AA29" t="s">
        <v>283</v>
      </c>
      <c r="AC29" t="s">
        <v>14</v>
      </c>
      <c r="AD29" t="str">
        <f t="shared" si="0"/>
        <v>East</v>
      </c>
      <c r="AE29">
        <v>5.2995649007831336</v>
      </c>
      <c r="AG29" t="s">
        <v>31</v>
      </c>
      <c r="AH29" t="s">
        <v>282</v>
      </c>
      <c r="AI29">
        <v>2.5482732933071222</v>
      </c>
      <c r="AN29" s="36"/>
      <c r="AO29" s="36"/>
    </row>
    <row r="30" spans="2:41">
      <c r="C30" t="s">
        <v>16</v>
      </c>
      <c r="D30" s="41">
        <f>VLOOKUP(C30,'1. Modeshare'!$B$4:$C$36,2,)</f>
        <v>0.66</v>
      </c>
      <c r="E30" s="41">
        <f>(VLOOKUP(C30,'2. ActiveTravel'!$D$6:$E$38,2,))/100</f>
        <v>0.36926799999999999</v>
      </c>
      <c r="F30" s="41">
        <f>(VLOOKUP(C30,'2. ActiveTravel'!$B$6:$C$38,2,))/100</f>
        <v>4.5282999999999997E-2</v>
      </c>
      <c r="G30" s="83">
        <f>VLOOKUP(C30,'3. Casualties'!$I$9:$J$42,2,)</f>
        <v>5.2664246619143457E-2</v>
      </c>
      <c r="H30" s="131">
        <f>VLOOKUP(C30,'4. CarsPerHousehold'!$S$6:$T$39,2,)</f>
        <v>0.58747713458591178</v>
      </c>
      <c r="I30" s="74">
        <f>VLOOKUP(C30,'5.Low Traffic Neighbourhoods'!$F$7:$G$40,2,)</f>
        <v>5.6897759103641449E-2</v>
      </c>
      <c r="J30" s="41">
        <f>(VLOOKUP(C30,'6. 20mph'!$I$4:$J$37,2,))/100</f>
        <v>0.93218865994791655</v>
      </c>
      <c r="K30" s="41">
        <f>(VLOOKUP(C30,'7. Controlled Parking'!$L$5:$M$37,2,))</f>
        <v>0.23</v>
      </c>
      <c r="L30" s="41">
        <f>VLOOKUP(C30,'8. Protected Cycle Track'!$M$5:$N$38,2,)</f>
        <v>1.5558813302564556E-2</v>
      </c>
      <c r="O30" t="s">
        <v>16</v>
      </c>
      <c r="P30" t="s">
        <v>250</v>
      </c>
      <c r="Z30" t="s">
        <v>10</v>
      </c>
      <c r="AA30" t="s">
        <v>283</v>
      </c>
      <c r="AC30" t="s">
        <v>18</v>
      </c>
      <c r="AD30" t="str">
        <f t="shared" si="0"/>
        <v>East</v>
      </c>
      <c r="AE30">
        <v>5.4256320320202276</v>
      </c>
      <c r="AG30" t="s">
        <v>28</v>
      </c>
      <c r="AH30" t="s">
        <v>282</v>
      </c>
      <c r="AI30">
        <v>3.2696676130623619</v>
      </c>
      <c r="AN30" s="36"/>
      <c r="AO30" s="36"/>
    </row>
    <row r="31" spans="2:41">
      <c r="C31" t="s">
        <v>21</v>
      </c>
      <c r="D31" s="41">
        <f>VLOOKUP(C31,'1. Modeshare'!$B$4:$C$36,2,)</f>
        <v>0.56000000000000005</v>
      </c>
      <c r="E31" s="41">
        <f>(VLOOKUP(C31,'2. ActiveTravel'!$D$6:$E$38,2,))/100</f>
        <v>0.377662</v>
      </c>
      <c r="F31" s="41">
        <f>(VLOOKUP(C31,'2. ActiveTravel'!$B$6:$C$38,2,))/100</f>
        <v>5.7202999999999997E-2</v>
      </c>
      <c r="G31" s="83">
        <f>VLOOKUP(C31,'3. Casualties'!$I$9:$J$42,2,)</f>
        <v>4.2027571238172544E-2</v>
      </c>
      <c r="H31" s="131">
        <f>VLOOKUP(C31,'4. CarsPerHousehold'!$S$6:$T$39,2,)</f>
        <v>0.85395494707688624</v>
      </c>
      <c r="I31" s="74">
        <f>VLOOKUP(C31,'5.Low Traffic Neighbourhoods'!$F$7:$G$40,2,)</f>
        <v>0.13285505513484788</v>
      </c>
      <c r="J31" s="41">
        <f>(VLOOKUP(C31,'6. 20mph'!$I$4:$J$37,2,))/100</f>
        <v>0.44835735159850532</v>
      </c>
      <c r="K31" s="41">
        <f>(VLOOKUP(C31,'7. Controlled Parking'!$L$5:$M$37,2,))</f>
        <v>0.37</v>
      </c>
      <c r="L31" s="41">
        <f>VLOOKUP(C31,'8. Protected Cycle Track'!$M$5:$N$38,2,)</f>
        <v>3.6254731508500067E-2</v>
      </c>
      <c r="O31" t="s">
        <v>21</v>
      </c>
      <c r="P31" t="s">
        <v>249</v>
      </c>
      <c r="Z31" t="s">
        <v>29</v>
      </c>
      <c r="AA31" t="s">
        <v>281</v>
      </c>
      <c r="AC31" t="s">
        <v>10</v>
      </c>
      <c r="AD31" t="str">
        <f t="shared" si="0"/>
        <v>North</v>
      </c>
      <c r="AE31">
        <v>5.6365580035546792</v>
      </c>
      <c r="AG31" t="s">
        <v>26</v>
      </c>
      <c r="AH31" t="s">
        <v>282</v>
      </c>
      <c r="AI31">
        <v>3.6352813511545765</v>
      </c>
      <c r="AN31" s="36"/>
      <c r="AO31" s="36"/>
    </row>
    <row r="32" spans="2:41">
      <c r="C32" t="s">
        <v>14</v>
      </c>
      <c r="D32" s="41">
        <f>VLOOKUP(C32,'1. Modeshare'!$B$4:$C$36,2,)</f>
        <v>0.71</v>
      </c>
      <c r="E32" s="41">
        <f>(VLOOKUP(C32,'2. ActiveTravel'!$D$6:$E$38,2,))/100</f>
        <v>0.33921600000000007</v>
      </c>
      <c r="F32" s="41">
        <f>(VLOOKUP(C32,'2. ActiveTravel'!$B$6:$C$38,2,))/100</f>
        <v>3.2736000000000001E-2</v>
      </c>
      <c r="G32" s="83">
        <f>VLOOKUP(C32,'3. Casualties'!$I$9:$J$42,2,)</f>
        <v>5.0796456693163371E-2</v>
      </c>
      <c r="H32" s="131">
        <f>VLOOKUP(C32,'4. CarsPerHousehold'!$S$6:$T$39,2,)</f>
        <v>0.58894610120067514</v>
      </c>
      <c r="I32" s="74">
        <f>VLOOKUP(C32,'5.Low Traffic Neighbourhoods'!$F$7:$G$40,2,)</f>
        <v>3.9830369485251045E-2</v>
      </c>
      <c r="J32" s="41">
        <f>(VLOOKUP(C32,'6. 20mph'!$I$4:$J$37,2,))/100</f>
        <v>0.40769034712169522</v>
      </c>
      <c r="K32" s="41">
        <f>(VLOOKUP(C32,'7. Controlled Parking'!$L$5:$M$37,2,))</f>
        <v>0.9</v>
      </c>
      <c r="L32" s="41">
        <f>VLOOKUP(C32,'8. Protected Cycle Track'!$M$5:$N$38,2,)</f>
        <v>8.1628489131973944E-2</v>
      </c>
      <c r="O32" t="s">
        <v>14</v>
      </c>
      <c r="P32" t="s">
        <v>250</v>
      </c>
      <c r="Z32" t="s">
        <v>33</v>
      </c>
      <c r="AA32" t="s">
        <v>280</v>
      </c>
      <c r="AC32" t="s">
        <v>12</v>
      </c>
      <c r="AD32" t="str">
        <f t="shared" si="0"/>
        <v>Central</v>
      </c>
      <c r="AE32">
        <v>5.7852776804674955</v>
      </c>
      <c r="AG32" t="s">
        <v>21</v>
      </c>
      <c r="AH32" t="s">
        <v>282</v>
      </c>
      <c r="AI32">
        <v>4.2671208142253043</v>
      </c>
      <c r="AN32" s="36"/>
      <c r="AO32" s="36"/>
    </row>
    <row r="33" spans="3:41">
      <c r="C33" t="s">
        <v>30</v>
      </c>
      <c r="D33" s="41">
        <f>VLOOKUP(C33,'1. Modeshare'!$B$4:$C$36,2,)</f>
        <v>0.47</v>
      </c>
      <c r="E33" s="41">
        <f>(VLOOKUP(C33,'2. ActiveTravel'!$D$6:$E$38,2,))/100</f>
        <v>0.343084</v>
      </c>
      <c r="F33" s="41">
        <f>(VLOOKUP(C33,'2. ActiveTravel'!$B$6:$C$38,2,))/100</f>
        <v>1.1334E-2</v>
      </c>
      <c r="G33" s="83">
        <f>VLOOKUP(C33,'3. Casualties'!$I$9:$J$42,2,)</f>
        <v>6.1937971814183389E-2</v>
      </c>
      <c r="H33" s="131">
        <f>VLOOKUP(C33,'4. CarsPerHousehold'!$S$6:$T$39,2,)</f>
        <v>0.94977881369011175</v>
      </c>
      <c r="I33" s="74">
        <f>VLOOKUP(C33,'5.Low Traffic Neighbourhoods'!$F$7:$G$40,2,)</f>
        <v>1.3132715470338825E-2</v>
      </c>
      <c r="J33" s="41">
        <f>(VLOOKUP(C33,'6. 20mph'!$I$4:$J$37,2,))/100</f>
        <v>0.15311222290511206</v>
      </c>
      <c r="K33" s="41">
        <f>(VLOOKUP(C33,'7. Controlled Parking'!$L$5:$M$37,2,))</f>
        <v>0.12</v>
      </c>
      <c r="L33" s="41">
        <f>VLOOKUP(C33,'8. Protected Cycle Track'!$M$5:$N$38,2,)</f>
        <v>1.8855898811192824E-2</v>
      </c>
      <c r="O33" t="s">
        <v>30</v>
      </c>
      <c r="P33" t="s">
        <v>249</v>
      </c>
      <c r="Z33" t="s">
        <v>34</v>
      </c>
      <c r="AA33" t="s">
        <v>281</v>
      </c>
      <c r="AC33" t="s">
        <v>6</v>
      </c>
      <c r="AD33" t="str">
        <f t="shared" si="0"/>
        <v>Central</v>
      </c>
      <c r="AE33">
        <v>6.031296341549103</v>
      </c>
      <c r="AG33" t="s">
        <v>15</v>
      </c>
      <c r="AH33" t="s">
        <v>282</v>
      </c>
      <c r="AI33">
        <v>5.1734375478990842</v>
      </c>
      <c r="AN33" s="36"/>
      <c r="AO33" s="36"/>
    </row>
    <row r="34" spans="3:41">
      <c r="C34" t="s">
        <v>20</v>
      </c>
      <c r="D34" s="41">
        <f>VLOOKUP(C34,'1. Modeshare'!$B$4:$C$36,2,)</f>
        <v>0.59</v>
      </c>
      <c r="E34" s="41">
        <f>(VLOOKUP(C34,'2. ActiveTravel'!$D$6:$E$38,2,))/100</f>
        <v>0.40064999999999995</v>
      </c>
      <c r="F34" s="41">
        <f>(VLOOKUP(C34,'2. ActiveTravel'!$B$6:$C$38,2,))/100</f>
        <v>5.7056000000000003E-2</v>
      </c>
      <c r="G34" s="83">
        <f>VLOOKUP(C34,'3. Casualties'!$I$9:$J$42,2,)</f>
        <v>5.6945291844620702E-2</v>
      </c>
      <c r="H34" s="131">
        <f>VLOOKUP(C34,'4. CarsPerHousehold'!$S$6:$T$39,2,)</f>
        <v>0.90755300378066917</v>
      </c>
      <c r="I34" s="74">
        <f>VLOOKUP(C34,'5.Low Traffic Neighbourhoods'!$F$7:$G$40,2,)</f>
        <v>6.5060240963855417E-2</v>
      </c>
      <c r="J34" s="41">
        <f>(VLOOKUP(C34,'6. 20mph'!$I$4:$J$37,2,))/100</f>
        <v>5.9790542086239087E-2</v>
      </c>
      <c r="K34" s="41">
        <f>(VLOOKUP(C34,'7. Controlled Parking'!$L$5:$M$37,2,))</f>
        <v>0.35</v>
      </c>
      <c r="L34" s="41">
        <f>VLOOKUP(C34,'8. Protected Cycle Track'!$M$5:$N$38,2,)</f>
        <v>2.3790017397831327E-2</v>
      </c>
      <c r="O34" t="s">
        <v>20</v>
      </c>
      <c r="P34" t="s">
        <v>249</v>
      </c>
      <c r="Z34" t="s">
        <v>23</v>
      </c>
      <c r="AA34" t="s">
        <v>281</v>
      </c>
      <c r="AC34" t="s">
        <v>11</v>
      </c>
      <c r="AD34" t="str">
        <f t="shared" si="0"/>
        <v>Central</v>
      </c>
      <c r="AE34">
        <v>6.2863798978884908</v>
      </c>
      <c r="AG34" t="s">
        <v>34</v>
      </c>
      <c r="AH34" t="s">
        <v>281</v>
      </c>
      <c r="AI34">
        <v>2.0452690004115128</v>
      </c>
      <c r="AN34" s="36"/>
      <c r="AO34" s="36"/>
    </row>
    <row r="35" spans="3:41">
      <c r="C35" t="s">
        <v>11</v>
      </c>
      <c r="D35" s="41">
        <f>VLOOKUP(C35,'1. Modeshare'!$B$4:$C$36,2,)</f>
        <v>0.76</v>
      </c>
      <c r="E35" s="41">
        <f>(VLOOKUP(C35,'2. ActiveTravel'!$D$6:$E$38,2,))/100</f>
        <v>0.42902400000000002</v>
      </c>
      <c r="F35" s="41">
        <f>(VLOOKUP(C35,'2. ActiveTravel'!$B$6:$C$38,2,))/100</f>
        <v>8.1017000000000006E-2</v>
      </c>
      <c r="G35" s="83">
        <f>VLOOKUP(C35,'3. Casualties'!$I$9:$J$42,2,)</f>
        <v>5.7450871056589116E-2</v>
      </c>
      <c r="H35" s="131">
        <f>VLOOKUP(C35,'4. CarsPerHousehold'!$S$6:$T$39,2,)</f>
        <v>0.4274721170245151</v>
      </c>
      <c r="I35" s="74">
        <f>VLOOKUP(C35,'5.Low Traffic Neighbourhoods'!$F$7:$G$40,2,)</f>
        <v>0.1321977882293123</v>
      </c>
      <c r="J35" s="41">
        <f>(VLOOKUP(C35,'6. 20mph'!$I$4:$J$37,2,))/100</f>
        <v>0.95556297862694572</v>
      </c>
      <c r="K35" s="41">
        <f>(VLOOKUP(C35,'7. Controlled Parking'!$L$5:$M$37,2,))</f>
        <v>0.53</v>
      </c>
      <c r="L35" s="41">
        <f>VLOOKUP(C35,'8. Protected Cycle Track'!$M$5:$N$38,2,)</f>
        <v>5.6103918154178208E-2</v>
      </c>
      <c r="O35" t="s">
        <v>11</v>
      </c>
      <c r="P35" t="s">
        <v>250</v>
      </c>
      <c r="Z35" t="s">
        <v>26</v>
      </c>
      <c r="AA35" t="s">
        <v>282</v>
      </c>
      <c r="AC35" t="s">
        <v>8</v>
      </c>
      <c r="AD35" t="str">
        <f t="shared" si="0"/>
        <v>West</v>
      </c>
      <c r="AE35">
        <v>6.3594738612606596</v>
      </c>
      <c r="AG35" t="s">
        <v>29</v>
      </c>
      <c r="AH35" t="s">
        <v>281</v>
      </c>
      <c r="AI35">
        <v>2.4304358563260524</v>
      </c>
      <c r="AN35" s="36"/>
      <c r="AO35" s="36"/>
    </row>
    <row r="36" spans="3:41">
      <c r="C36" t="s">
        <v>31</v>
      </c>
      <c r="D36" s="41">
        <f>VLOOKUP(C36,'1. Modeshare'!$B$4:$C$36,2,)</f>
        <v>0.45</v>
      </c>
      <c r="E36" s="41">
        <f>(VLOOKUP(C36,'2. ActiveTravel'!$D$6:$E$38,2,))/100</f>
        <v>0.35120000000000007</v>
      </c>
      <c r="F36" s="41">
        <f>(VLOOKUP(C36,'2. ActiveTravel'!$B$6:$C$38,2,))/100</f>
        <v>1.7475000000000001E-2</v>
      </c>
      <c r="G36" s="83">
        <f>VLOOKUP(C36,'3. Casualties'!$I$9:$J$42,2,)</f>
        <v>4.9768618102617838E-2</v>
      </c>
      <c r="H36" s="131">
        <f>VLOOKUP(C36,'4. CarsPerHousehold'!$S$6:$T$39,2,)</f>
        <v>1.025631093472908</v>
      </c>
      <c r="I36" s="74">
        <f>VLOOKUP(C36,'5.Low Traffic Neighbourhoods'!$F$7:$G$40,2,)</f>
        <v>5.7844929313496378E-2</v>
      </c>
      <c r="J36" s="41">
        <f>(VLOOKUP(C36,'6. 20mph'!$I$4:$J$37,2,))/100</f>
        <v>0.20611017443031909</v>
      </c>
      <c r="K36" s="41">
        <f>(VLOOKUP(C36,'7. Controlled Parking'!$L$5:$M$37,2,))</f>
        <v>0.09</v>
      </c>
      <c r="L36" s="41">
        <f>VLOOKUP(C36,'8. Protected Cycle Track'!$M$5:$N$38,2,)</f>
        <v>5.5712950416205831E-2</v>
      </c>
      <c r="O36" t="s">
        <v>31</v>
      </c>
      <c r="P36" t="s">
        <v>249</v>
      </c>
      <c r="Z36" t="s">
        <v>21</v>
      </c>
      <c r="AA36" t="s">
        <v>282</v>
      </c>
      <c r="AC36" t="s">
        <v>9</v>
      </c>
      <c r="AD36" t="str">
        <f t="shared" si="0"/>
        <v>Central</v>
      </c>
      <c r="AE36">
        <v>6.4735702479692083</v>
      </c>
      <c r="AG36" t="s">
        <v>20</v>
      </c>
      <c r="AH36" t="s">
        <v>281</v>
      </c>
      <c r="AI36">
        <v>3.1324013932619694</v>
      </c>
      <c r="AN36" s="36"/>
      <c r="AO36" s="36"/>
    </row>
    <row r="37" spans="3:41">
      <c r="C37" t="s">
        <v>7</v>
      </c>
      <c r="D37" s="41">
        <f>VLOOKUP(C37,'1. Modeshare'!$B$4:$C$36,2,)</f>
        <v>0.8</v>
      </c>
      <c r="E37" s="41">
        <f>(VLOOKUP(C37,'2. ActiveTravel'!$D$6:$E$38,2,))/100</f>
        <v>0.39293099999999997</v>
      </c>
      <c r="F37" s="41">
        <f>(VLOOKUP(C37,'2. ActiveTravel'!$B$6:$C$38,2,))/100</f>
        <v>7.4692999999999996E-2</v>
      </c>
      <c r="G37" s="83">
        <f>VLOOKUP(C37,'3. Casualties'!$I$9:$J$42,2,)</f>
        <v>7.7813824244024152E-2</v>
      </c>
      <c r="H37" s="131">
        <f>VLOOKUP(C37,'4. CarsPerHousehold'!$S$6:$T$39,2,)</f>
        <v>0.35656358949881595</v>
      </c>
      <c r="I37" s="74">
        <f>VLOOKUP(C37,'5.Low Traffic Neighbourhoods'!$F$7:$G$40,2,)</f>
        <v>0.24199487952863608</v>
      </c>
      <c r="J37" s="41">
        <f>(VLOOKUP(C37,'6. 20mph'!$I$4:$J$37,2,))/100</f>
        <v>0.92038662290982964</v>
      </c>
      <c r="K37" s="41">
        <f>(VLOOKUP(C37,'7. Controlled Parking'!$L$5:$M$37,2,))</f>
        <v>0.98</v>
      </c>
      <c r="L37" s="41">
        <f>VLOOKUP(C37,'8. Protected Cycle Track'!$M$5:$N$38,2,)</f>
        <v>0.1333499154828324</v>
      </c>
      <c r="O37" t="s">
        <v>7</v>
      </c>
      <c r="P37" t="s">
        <v>250</v>
      </c>
      <c r="Z37" t="s">
        <v>30</v>
      </c>
      <c r="AA37" t="s">
        <v>280</v>
      </c>
      <c r="AC37" t="s">
        <v>5</v>
      </c>
      <c r="AD37" t="str">
        <f t="shared" si="0"/>
        <v>East</v>
      </c>
      <c r="AE37">
        <v>6.8824620812485549</v>
      </c>
      <c r="AG37" t="s">
        <v>23</v>
      </c>
      <c r="AH37" t="s">
        <v>281</v>
      </c>
      <c r="AI37">
        <v>3.3279738932909964</v>
      </c>
      <c r="AN37" s="36"/>
      <c r="AO37" s="36"/>
    </row>
    <row r="38" spans="3:41">
      <c r="C38" t="s">
        <v>18</v>
      </c>
      <c r="D38" s="41">
        <f>VLOOKUP(C38,'1. Modeshare'!$B$4:$C$36,2,)</f>
        <v>0.65</v>
      </c>
      <c r="E38" s="41">
        <f>(VLOOKUP(C38,'2. ActiveTravel'!$D$6:$E$38,2,))/100</f>
        <v>0.43240499999999998</v>
      </c>
      <c r="F38" s="41">
        <f>(VLOOKUP(C38,'2. ActiveTravel'!$B$6:$C$38,2,))/100</f>
        <v>6.2266000000000002E-2</v>
      </c>
      <c r="G38" s="83">
        <f>VLOOKUP(C38,'3. Casualties'!$I$9:$J$42,2,)</f>
        <v>5.62545222958864E-2</v>
      </c>
      <c r="H38" s="131">
        <f>VLOOKUP(C38,'4. CarsPerHousehold'!$S$6:$T$39,2,)</f>
        <v>0.73853063330880953</v>
      </c>
      <c r="I38" s="74">
        <f>VLOOKUP(C38,'5.Low Traffic Neighbourhoods'!$F$7:$G$40,2,)</f>
        <v>0.12923539640020679</v>
      </c>
      <c r="J38" s="41">
        <f>(VLOOKUP(C38,'6. 20mph'!$I$4:$J$37,2,))/100</f>
        <v>0.70128893676095971</v>
      </c>
      <c r="K38" s="41">
        <f>(VLOOKUP(C38,'7. Controlled Parking'!$L$5:$M$37,2,))</f>
        <v>0.49</v>
      </c>
      <c r="L38" s="41">
        <f>VLOOKUP(C38,'8. Protected Cycle Track'!$M$5:$N$38,2,)</f>
        <v>9.0694896584047655E-2</v>
      </c>
      <c r="O38" t="s">
        <v>18</v>
      </c>
      <c r="P38" t="s">
        <v>249</v>
      </c>
      <c r="Z38" t="s">
        <v>20</v>
      </c>
      <c r="AA38" t="s">
        <v>281</v>
      </c>
      <c r="AC38" t="s">
        <v>4</v>
      </c>
      <c r="AD38" t="str">
        <f t="shared" si="0"/>
        <v>Central</v>
      </c>
      <c r="AE38">
        <v>7.1242878223248338</v>
      </c>
      <c r="AG38" t="s">
        <v>17</v>
      </c>
      <c r="AH38" t="s">
        <v>281</v>
      </c>
      <c r="AI38">
        <v>3.7443826358059651</v>
      </c>
      <c r="AN38" s="36"/>
      <c r="AO38" s="36"/>
    </row>
    <row r="39" spans="3:41">
      <c r="C39" t="s">
        <v>15</v>
      </c>
      <c r="D39" s="41">
        <f>VLOOKUP(C39,'1. Modeshare'!$B$4:$C$36,2,)</f>
        <v>0.67999999999999994</v>
      </c>
      <c r="E39" s="41">
        <f>(VLOOKUP(C39,'2. ActiveTravel'!$D$6:$E$38,2,))/100</f>
        <v>0.40652899999999997</v>
      </c>
      <c r="F39" s="41">
        <f>(VLOOKUP(C39,'2. ActiveTravel'!$B$6:$C$38,2,))/100</f>
        <v>3.6191000000000001E-2</v>
      </c>
      <c r="G39" s="83">
        <f>VLOOKUP(C39,'3. Casualties'!$I$9:$J$42,2,)</f>
        <v>5.8101466731517643E-2</v>
      </c>
      <c r="H39" s="131">
        <f>VLOOKUP(C39,'4. CarsPerHousehold'!$S$6:$T$39,2,)</f>
        <v>0.57482193820268168</v>
      </c>
      <c r="I39" s="74">
        <f>VLOOKUP(C39,'5.Low Traffic Neighbourhoods'!$F$7:$G$40,2,)</f>
        <v>5.9439440354807735E-2</v>
      </c>
      <c r="J39" s="41">
        <f>(VLOOKUP(C39,'6. 20mph'!$I$4:$J$37,2,))/100</f>
        <v>0.79859711377254172</v>
      </c>
      <c r="K39" s="41">
        <f>(VLOOKUP(C39,'7. Controlled Parking'!$L$5:$M$37,2,))</f>
        <v>0.68</v>
      </c>
      <c r="L39" s="41">
        <f>VLOOKUP(C39,'8. Protected Cycle Track'!$M$5:$N$38,2,)</f>
        <v>3.4333552969454985E-2</v>
      </c>
      <c r="O39" t="s">
        <v>15</v>
      </c>
      <c r="P39" t="s">
        <v>250</v>
      </c>
      <c r="Z39" t="s">
        <v>31</v>
      </c>
      <c r="AA39" t="s">
        <v>282</v>
      </c>
      <c r="AC39" t="s">
        <v>7</v>
      </c>
      <c r="AD39" t="str">
        <f t="shared" si="0"/>
        <v>East</v>
      </c>
      <c r="AE39">
        <v>7.6062400979982634</v>
      </c>
      <c r="AG39" t="s">
        <v>19</v>
      </c>
      <c r="AH39" t="s">
        <v>281</v>
      </c>
      <c r="AI39">
        <v>4.0052566445167272</v>
      </c>
      <c r="AN39" s="36"/>
      <c r="AO39" s="36"/>
    </row>
    <row r="40" spans="3:41">
      <c r="C40" t="s">
        <v>6</v>
      </c>
      <c r="D40" s="41">
        <f>VLOOKUP(C40,'1. Modeshare'!$B$4:$C$36,2,)</f>
        <v>0.80999999999999994</v>
      </c>
      <c r="E40" s="41">
        <f>(VLOOKUP(C40,'2. ActiveTravel'!$D$6:$E$38,2,))/100</f>
        <v>0.422234</v>
      </c>
      <c r="F40" s="41">
        <f>(VLOOKUP(C40,'2. ActiveTravel'!$B$6:$C$38,2,))/100</f>
        <v>5.8936000000000002E-2</v>
      </c>
      <c r="G40" s="83">
        <f>VLOOKUP(C40,'3. Casualties'!$I$9:$J$42,2,)</f>
        <v>6.3998995336526046E-2</v>
      </c>
      <c r="H40" s="131">
        <f>VLOOKUP(C40,'4. CarsPerHousehold'!$S$6:$T$39,2,)</f>
        <v>0.418347097666048</v>
      </c>
      <c r="I40" s="74">
        <f>VLOOKUP(C40,'5.Low Traffic Neighbourhoods'!$F$7:$G$40,2,)</f>
        <v>8.2428096205363718E-2</v>
      </c>
      <c r="J40" s="41">
        <f>(VLOOKUP(C40,'6. 20mph'!$I$4:$J$37,2,))/100</f>
        <v>0.1073341880517229</v>
      </c>
      <c r="K40" s="41">
        <f>(VLOOKUP(C40,'7. Controlled Parking'!$L$5:$M$37,2,))</f>
        <v>0.97</v>
      </c>
      <c r="L40" s="41">
        <f>VLOOKUP(C40,'8. Protected Cycle Track'!$M$5:$N$38,2,)</f>
        <v>0.12447707529802468</v>
      </c>
      <c r="O40" t="s">
        <v>6</v>
      </c>
      <c r="P40" t="s">
        <v>250</v>
      </c>
      <c r="Z40" t="s">
        <v>18</v>
      </c>
      <c r="AA40" t="s">
        <v>280</v>
      </c>
      <c r="AC40" t="s">
        <v>3</v>
      </c>
      <c r="AD40" t="str">
        <f t="shared" si="0"/>
        <v>Central</v>
      </c>
      <c r="AE40">
        <v>8.6591518766298474</v>
      </c>
      <c r="AG40" t="s">
        <v>8</v>
      </c>
      <c r="AH40" t="s">
        <v>281</v>
      </c>
      <c r="AI40">
        <v>6.3594738612606596</v>
      </c>
    </row>
    <row r="41" spans="3:41">
      <c r="C41" s="22" t="s">
        <v>137</v>
      </c>
      <c r="D41" s="130">
        <f>AVERAGE(D8:D40)</f>
        <v>0.63575757575757574</v>
      </c>
      <c r="E41" s="130">
        <f>AVERAGE(E8:E40)</f>
        <v>0.36982796969696974</v>
      </c>
      <c r="F41" s="130">
        <f>AVERAGE(F8:F40)</f>
        <v>4.1353000000000001E-2</v>
      </c>
      <c r="G41" s="84">
        <f>VLOOKUP(C41,'3. Casualties'!$I$9:$J$42,2,)</f>
        <v>5.9860928424157432E-2</v>
      </c>
      <c r="H41" s="132">
        <f>VLOOKUP(C41,'4. CarsPerHousehold'!$S$6:$T$39,2,)</f>
        <v>0.73841216748812932</v>
      </c>
      <c r="I41" s="39">
        <f>VLOOKUP(C41,'5.Low Traffic Neighbourhoods'!$F$7:$G$40,2,)</f>
        <v>6.4950727731130933E-2</v>
      </c>
      <c r="J41" s="130">
        <f>(VLOOKUP(C41,'6. 20mph'!$I$4:$J$37,2,))/100</f>
        <v>0.42847855275611996</v>
      </c>
      <c r="K41" s="130">
        <v>0.39241999999999999</v>
      </c>
      <c r="L41" s="130">
        <f>VLOOKUP(C41,'8. Protected Cycle Track'!$M$5:$N$38,2,)</f>
        <v>4.9470548646953813E-2</v>
      </c>
    </row>
    <row r="42" spans="3:41">
      <c r="G42" s="85"/>
      <c r="H42" s="85"/>
    </row>
    <row r="43" spans="3:41">
      <c r="C43" s="15" t="s">
        <v>161</v>
      </c>
      <c r="D43" s="40" t="s">
        <v>140</v>
      </c>
      <c r="E43" s="40" t="s">
        <v>140</v>
      </c>
      <c r="F43" s="40" t="s">
        <v>140</v>
      </c>
      <c r="G43" s="86" t="s">
        <v>141</v>
      </c>
      <c r="H43" s="86" t="s">
        <v>141</v>
      </c>
      <c r="I43" s="40" t="s">
        <v>140</v>
      </c>
      <c r="J43" s="40" t="s">
        <v>140</v>
      </c>
      <c r="K43" s="40" t="s">
        <v>140</v>
      </c>
      <c r="L43" s="40" t="s">
        <v>140</v>
      </c>
    </row>
    <row r="45" spans="3:41">
      <c r="C45" s="29" t="s">
        <v>247</v>
      </c>
    </row>
    <row r="46" spans="3:41">
      <c r="C46" s="24"/>
    </row>
    <row r="47" spans="3:41">
      <c r="C47" s="25" t="s">
        <v>240</v>
      </c>
    </row>
    <row r="48" spans="3:41" ht="15.75" thickBot="1">
      <c r="C48" t="s">
        <v>145</v>
      </c>
      <c r="D48" s="31">
        <v>1</v>
      </c>
      <c r="E48" s="31">
        <v>0.5</v>
      </c>
      <c r="F48" s="31">
        <v>0.5</v>
      </c>
      <c r="G48" s="31">
        <v>1</v>
      </c>
      <c r="H48" s="31">
        <v>1</v>
      </c>
      <c r="I48" s="31">
        <v>1</v>
      </c>
      <c r="J48" s="31">
        <v>1</v>
      </c>
      <c r="K48" s="31">
        <v>1</v>
      </c>
      <c r="L48" s="31">
        <v>1</v>
      </c>
      <c r="S48" s="22"/>
      <c r="T48" s="22"/>
    </row>
    <row r="49" spans="3:21" ht="45.75" thickBot="1">
      <c r="C49" s="79" t="s">
        <v>239</v>
      </c>
      <c r="D49" s="80" t="s">
        <v>286</v>
      </c>
      <c r="E49" s="80" t="s">
        <v>153</v>
      </c>
      <c r="F49" s="80" t="s">
        <v>154</v>
      </c>
      <c r="G49" s="80" t="s">
        <v>155</v>
      </c>
      <c r="H49" s="80" t="s">
        <v>156</v>
      </c>
      <c r="I49" s="80" t="s">
        <v>321</v>
      </c>
      <c r="J49" s="81" t="s">
        <v>157</v>
      </c>
      <c r="K49" s="80" t="s">
        <v>158</v>
      </c>
      <c r="L49" s="82" t="s">
        <v>277</v>
      </c>
      <c r="O49" s="27" t="s">
        <v>139</v>
      </c>
    </row>
    <row r="50" spans="3:21">
      <c r="C50" t="s">
        <v>24</v>
      </c>
      <c r="D50" s="42">
        <f>(D8/D$41)*100</f>
        <v>91.229742612011449</v>
      </c>
      <c r="E50" s="42">
        <f>(E8/E$41)*100</f>
        <v>69.450939638356004</v>
      </c>
      <c r="F50" s="42">
        <f>(F8/F$41)*100</f>
        <v>36.865523662128503</v>
      </c>
      <c r="G50" s="42">
        <f>(G$41/G8)*100</f>
        <v>90.741573194133053</v>
      </c>
      <c r="H50" s="42">
        <f>(H$41/H8)*100</f>
        <v>90.24657870833019</v>
      </c>
      <c r="I50" s="42">
        <f>(I8/I$41)*100</f>
        <v>45.239286301689368</v>
      </c>
      <c r="J50" s="42">
        <f>(J8/J$41)*100</f>
        <v>65.268140050153576</v>
      </c>
      <c r="K50" s="42">
        <f>(K8/K$41)*100</f>
        <v>53.514092044238318</v>
      </c>
      <c r="L50" s="42">
        <f>(L8/L$41)*100</f>
        <v>152.08111300015193</v>
      </c>
      <c r="N50" t="s">
        <v>24</v>
      </c>
      <c r="O50" s="42">
        <f>((D50*D$48)+(E50*E$48)+(F50*F$48)+(G50*G$48)+(H50*H$48)+(I50*I$48)+(J50*J$48)+(K50*K$48)+(L50*L$48))/SUM(D$48:L$48)</f>
        <v>80.18484469511877</v>
      </c>
      <c r="P50" s="36"/>
      <c r="Q50" s="37"/>
      <c r="U50" s="26"/>
    </row>
    <row r="51" spans="3:21">
      <c r="C51" t="s">
        <v>25</v>
      </c>
      <c r="D51" s="42">
        <f t="shared" ref="D51:F51" si="1">(D9/D$41)*100</f>
        <v>84.938036224976173</v>
      </c>
      <c r="E51" s="42">
        <f t="shared" si="1"/>
        <v>89.092233956770883</v>
      </c>
      <c r="F51" s="42">
        <f t="shared" si="1"/>
        <v>21.713055884700019</v>
      </c>
      <c r="G51" s="42">
        <f t="shared" ref="G51:H82" si="2">(G$41/G9)*100</f>
        <v>126.92539270145993</v>
      </c>
      <c r="H51" s="42">
        <f t="shared" si="2"/>
        <v>78.582413591439973</v>
      </c>
      <c r="I51" s="42">
        <f t="shared" ref="I51" si="3">(I9/I$41)*100</f>
        <v>40.366760984384115</v>
      </c>
      <c r="J51" s="42">
        <f t="shared" ref="J51:L82" si="4">(J9/J$41)*100</f>
        <v>9.8349542704394395</v>
      </c>
      <c r="K51" s="42">
        <f t="shared" si="4"/>
        <v>71.3521227256511</v>
      </c>
      <c r="L51" s="42">
        <f t="shared" si="4"/>
        <v>18.769366485596827</v>
      </c>
      <c r="N51" t="s">
        <v>25</v>
      </c>
      <c r="O51" s="42">
        <f t="shared" ref="O51:O82" si="5">((D51*D$48)+(E51*E$48)+(F51*F$48)+(G51*G$48)+(H51*H$48)+(I51*I$48)+(J51*J$48)+(K51*K$48)+(L51*L$48))/SUM(D$48:L$48)</f>
        <v>60.771461488085372</v>
      </c>
      <c r="P51" s="36"/>
      <c r="Q51" s="37"/>
      <c r="U51" s="26"/>
    </row>
    <row r="52" spans="3:21">
      <c r="C52" t="s">
        <v>35</v>
      </c>
      <c r="D52" s="42">
        <f t="shared" ref="D52:F52" si="6">(D10/D$41)*100</f>
        <v>66.062917063870358</v>
      </c>
      <c r="E52" s="42">
        <f t="shared" si="6"/>
        <v>81.472474958258644</v>
      </c>
      <c r="F52" s="42">
        <f t="shared" si="6"/>
        <v>39.663385969578989</v>
      </c>
      <c r="G52" s="42">
        <f t="shared" si="2"/>
        <v>126.87847617309676</v>
      </c>
      <c r="H52" s="42">
        <f t="shared" si="2"/>
        <v>68.335054259669562</v>
      </c>
      <c r="I52" s="42">
        <f t="shared" ref="I52" si="7">(I10/I$41)*100</f>
        <v>10.996365543829262</v>
      </c>
      <c r="J52" s="42">
        <f t="shared" si="4"/>
        <v>21.416991940803371</v>
      </c>
      <c r="K52" s="42">
        <f t="shared" si="4"/>
        <v>48.417511849548958</v>
      </c>
      <c r="L52" s="42">
        <f t="shared" si="4"/>
        <v>69.978216071978466</v>
      </c>
      <c r="N52" t="s">
        <v>35</v>
      </c>
      <c r="O52" s="42">
        <f t="shared" si="5"/>
        <v>59.081682920839448</v>
      </c>
      <c r="P52" s="36"/>
      <c r="Q52" s="37"/>
      <c r="U52" s="26"/>
    </row>
    <row r="53" spans="3:21">
      <c r="C53" t="s">
        <v>17</v>
      </c>
      <c r="D53" s="42">
        <f t="shared" ref="D53:F53" si="8">(D11/D$41)*100</f>
        <v>103.813155386082</v>
      </c>
      <c r="E53" s="42">
        <f t="shared" si="8"/>
        <v>82.610571680215273</v>
      </c>
      <c r="F53" s="42">
        <f t="shared" si="8"/>
        <v>23.163978429618169</v>
      </c>
      <c r="G53" s="42">
        <f t="shared" si="2"/>
        <v>83.517433545666009</v>
      </c>
      <c r="H53" s="42">
        <f t="shared" si="2"/>
        <v>96.999955371519718</v>
      </c>
      <c r="I53" s="42">
        <f t="shared" ref="I53" si="9">(I11/I$41)*100</f>
        <v>53.703934837991063</v>
      </c>
      <c r="J53" s="42">
        <f t="shared" si="4"/>
        <v>101.92589078130578</v>
      </c>
      <c r="K53" s="42">
        <f t="shared" si="4"/>
        <v>157.99398603537028</v>
      </c>
      <c r="L53" s="42">
        <f t="shared" si="4"/>
        <v>98.929312704464024</v>
      </c>
      <c r="N53" t="s">
        <v>17</v>
      </c>
      <c r="O53" s="42">
        <f t="shared" si="5"/>
        <v>93.721367964664452</v>
      </c>
      <c r="P53" s="36"/>
      <c r="Q53" s="37"/>
      <c r="U53" s="26"/>
    </row>
    <row r="54" spans="3:21">
      <c r="C54" t="s">
        <v>32</v>
      </c>
      <c r="D54" s="42">
        <f t="shared" ref="D54:F54" si="10">(D12/D$41)*100</f>
        <v>72.354623450905635</v>
      </c>
      <c r="E54" s="42">
        <f t="shared" si="10"/>
        <v>108.88332765365192</v>
      </c>
      <c r="F54" s="42">
        <f t="shared" si="10"/>
        <v>45.870916257587112</v>
      </c>
      <c r="G54" s="42">
        <f t="shared" si="2"/>
        <v>124.18382394090885</v>
      </c>
      <c r="H54" s="42">
        <f t="shared" si="2"/>
        <v>69.74221291162408</v>
      </c>
      <c r="I54" s="42">
        <f t="shared" ref="I54" si="11">(I12/I$41)*100</f>
        <v>22.087413316526657</v>
      </c>
      <c r="J54" s="42">
        <f t="shared" si="4"/>
        <v>11.441086255835561</v>
      </c>
      <c r="K54" s="42">
        <f t="shared" si="4"/>
        <v>22.934610876102134</v>
      </c>
      <c r="L54" s="42">
        <f t="shared" si="4"/>
        <v>32.624493607855229</v>
      </c>
      <c r="N54" t="s">
        <v>32</v>
      </c>
      <c r="O54" s="42">
        <f t="shared" si="5"/>
        <v>54.093173289422204</v>
      </c>
      <c r="P54" s="36"/>
      <c r="Q54" s="37"/>
      <c r="U54" s="26"/>
    </row>
    <row r="55" spans="3:21">
      <c r="C55" t="s">
        <v>4</v>
      </c>
      <c r="D55" s="42">
        <f t="shared" ref="D55:F55" si="12">(D13/D$41)*100</f>
        <v>130.55290753098191</v>
      </c>
      <c r="E55" s="42">
        <f t="shared" si="12"/>
        <v>113.42462830588799</v>
      </c>
      <c r="F55" s="42">
        <f t="shared" si="12"/>
        <v>99.139119290015216</v>
      </c>
      <c r="G55" s="42">
        <f t="shared" si="2"/>
        <v>102.59159581041708</v>
      </c>
      <c r="H55" s="42">
        <f t="shared" si="2"/>
        <v>186.48100628779918</v>
      </c>
      <c r="I55" s="42">
        <f t="shared" ref="I55" si="13">(I13/I$41)*100</f>
        <v>179.83132698572902</v>
      </c>
      <c r="J55" s="42">
        <f t="shared" si="4"/>
        <v>217.19039754054674</v>
      </c>
      <c r="K55" s="42">
        <f t="shared" si="4"/>
        <v>254.82900973446817</v>
      </c>
      <c r="L55" s="42">
        <f t="shared" si="4"/>
        <v>187.33256605710773</v>
      </c>
      <c r="N55" t="s">
        <v>4</v>
      </c>
      <c r="O55" s="42">
        <f t="shared" si="5"/>
        <v>170.6363354681252</v>
      </c>
      <c r="P55" s="36"/>
      <c r="Q55" s="37"/>
      <c r="U55" s="26"/>
    </row>
    <row r="56" spans="3:21">
      <c r="C56" t="s">
        <v>3</v>
      </c>
      <c r="D56" s="42">
        <f t="shared" ref="D56:F56" si="14">(D14/D$41)*100</f>
        <v>146.28217349857007</v>
      </c>
      <c r="E56" s="42">
        <f t="shared" si="14"/>
        <v>148.04910522279687</v>
      </c>
      <c r="F56" s="42">
        <f t="shared" si="14"/>
        <v>33.726694556622242</v>
      </c>
      <c r="G56" s="42">
        <f t="shared" si="2"/>
        <v>92.393469115362421</v>
      </c>
      <c r="H56" s="42">
        <f t="shared" si="2"/>
        <v>162.23797790435131</v>
      </c>
      <c r="I56" s="42">
        <f t="shared" ref="I56" si="15">(I14/I$41)*100</f>
        <v>501.7801077801393</v>
      </c>
      <c r="J56" s="42">
        <f t="shared" si="4"/>
        <v>211.51597081019898</v>
      </c>
      <c r="K56" s="42">
        <f t="shared" si="4"/>
        <v>254.82900973446817</v>
      </c>
      <c r="L56" s="42">
        <f t="shared" si="4"/>
        <v>327.61485208434868</v>
      </c>
      <c r="N56" t="s">
        <v>3</v>
      </c>
      <c r="O56" s="42">
        <f t="shared" si="5"/>
        <v>223.44268260214358</v>
      </c>
      <c r="P56" s="36"/>
      <c r="Q56" s="37"/>
      <c r="U56" s="26"/>
    </row>
    <row r="57" spans="3:21">
      <c r="C57" t="s">
        <v>28</v>
      </c>
      <c r="D57" s="42">
        <f t="shared" ref="D57:F57" si="16">(D15/D$41)*100</f>
        <v>80.219256434699716</v>
      </c>
      <c r="E57" s="42">
        <f t="shared" si="16"/>
        <v>86.471285625593481</v>
      </c>
      <c r="F57" s="42">
        <f t="shared" si="16"/>
        <v>8.0308562861219261</v>
      </c>
      <c r="G57" s="42">
        <f t="shared" si="2"/>
        <v>141.03286340980134</v>
      </c>
      <c r="H57" s="42">
        <f t="shared" si="2"/>
        <v>83.12446332323691</v>
      </c>
      <c r="I57" s="42">
        <f t="shared" ref="I57" si="17">(I15/I$41)*100</f>
        <v>51.448917047965779</v>
      </c>
      <c r="J57" s="42">
        <f t="shared" si="4"/>
        <v>180.75798763112664</v>
      </c>
      <c r="K57" s="42">
        <f t="shared" si="4"/>
        <v>48.417511849548958</v>
      </c>
      <c r="L57" s="42">
        <f t="shared" si="4"/>
        <v>11.984342267313014</v>
      </c>
      <c r="N57" t="s">
        <v>28</v>
      </c>
      <c r="O57" s="42">
        <f t="shared" si="5"/>
        <v>80.529551614943756</v>
      </c>
      <c r="P57" s="36"/>
      <c r="Q57" s="37"/>
      <c r="U57" s="26"/>
    </row>
    <row r="58" spans="3:21">
      <c r="C58" t="s">
        <v>19</v>
      </c>
      <c r="D58" s="42">
        <f t="shared" ref="D58:F58" si="18">(D16/D$41)*100</f>
        <v>95.948522402287907</v>
      </c>
      <c r="E58" s="42">
        <f t="shared" si="18"/>
        <v>81.961621304188682</v>
      </c>
      <c r="F58" s="42">
        <f t="shared" si="18"/>
        <v>74.768456943873474</v>
      </c>
      <c r="G58" s="42">
        <f t="shared" si="2"/>
        <v>99.668680574961058</v>
      </c>
      <c r="H58" s="42">
        <f t="shared" si="2"/>
        <v>83.831778918783698</v>
      </c>
      <c r="I58" s="42">
        <f t="shared" ref="I58" si="19">(I16/I$41)*100</f>
        <v>117.87683473142565</v>
      </c>
      <c r="J58" s="42">
        <f t="shared" si="4"/>
        <v>179.35800674323303</v>
      </c>
      <c r="K58" s="42">
        <f t="shared" si="4"/>
        <v>99.383313796442593</v>
      </c>
      <c r="L58" s="42">
        <f t="shared" si="4"/>
        <v>86.500338298914741</v>
      </c>
      <c r="N58" t="s">
        <v>19</v>
      </c>
      <c r="O58" s="42">
        <f t="shared" si="5"/>
        <v>105.11656432375997</v>
      </c>
      <c r="P58" s="36"/>
      <c r="Q58" s="37"/>
      <c r="U58" s="26"/>
    </row>
    <row r="59" spans="3:21">
      <c r="C59" t="s">
        <v>27</v>
      </c>
      <c r="D59" s="42">
        <f t="shared" ref="D59:F59" si="20">(D17/D$41)*100</f>
        <v>83.365109628217354</v>
      </c>
      <c r="E59" s="42">
        <f t="shared" si="20"/>
        <v>78.515424411497463</v>
      </c>
      <c r="F59" s="42">
        <f t="shared" si="20"/>
        <v>29.676202452059101</v>
      </c>
      <c r="G59" s="42">
        <f t="shared" si="2"/>
        <v>107.37549129449762</v>
      </c>
      <c r="H59" s="42">
        <f t="shared" si="2"/>
        <v>80.350330295850753</v>
      </c>
      <c r="I59" s="42">
        <f t="shared" ref="I59" si="21">(I17/I$41)*100</f>
        <v>38.460067901026228</v>
      </c>
      <c r="J59" s="42">
        <f t="shared" si="4"/>
        <v>48.995515946251615</v>
      </c>
      <c r="K59" s="42">
        <f t="shared" si="4"/>
        <v>22.934610876102134</v>
      </c>
      <c r="L59" s="42">
        <f t="shared" si="4"/>
        <v>290.17707571054979</v>
      </c>
      <c r="N59" t="s">
        <v>27</v>
      </c>
      <c r="O59" s="42">
        <f t="shared" si="5"/>
        <v>90.71925188553422</v>
      </c>
      <c r="P59" s="36"/>
      <c r="Q59" s="37"/>
      <c r="U59" s="26"/>
    </row>
    <row r="60" spans="3:21">
      <c r="C60" t="s">
        <v>22</v>
      </c>
      <c r="D60" s="42">
        <f t="shared" ref="D60:F60" si="22">(D18/D$41)*100</f>
        <v>92.802669208770268</v>
      </c>
      <c r="E60" s="42">
        <f t="shared" si="22"/>
        <v>98.028821426637109</v>
      </c>
      <c r="F60" s="42">
        <f t="shared" si="22"/>
        <v>105.94152782143979</v>
      </c>
      <c r="G60" s="42">
        <f t="shared" si="2"/>
        <v>163.09307138102386</v>
      </c>
      <c r="H60" s="42">
        <f t="shared" si="2"/>
        <v>107.07922664138476</v>
      </c>
      <c r="I60" s="42">
        <f t="shared" ref="I60" si="23">(I18/I$41)*100</f>
        <v>88.831208424599467</v>
      </c>
      <c r="J60" s="42">
        <f t="shared" si="4"/>
        <v>138.61269813881157</v>
      </c>
      <c r="K60" s="42">
        <f t="shared" si="4"/>
        <v>76.448702920340452</v>
      </c>
      <c r="L60" s="42">
        <f t="shared" si="4"/>
        <v>203.32356582687478</v>
      </c>
      <c r="N60" t="s">
        <v>22</v>
      </c>
      <c r="O60" s="42">
        <f t="shared" si="5"/>
        <v>121.52203964573044</v>
      </c>
      <c r="P60" s="36"/>
      <c r="Q60" s="37"/>
      <c r="U60" s="26"/>
    </row>
    <row r="61" spans="3:21">
      <c r="C61" t="s">
        <v>5</v>
      </c>
      <c r="D61" s="42">
        <f t="shared" ref="D61:F61" si="24">(D19/D$41)*100</f>
        <v>133.69876072449952</v>
      </c>
      <c r="E61" s="42">
        <f t="shared" si="24"/>
        <v>112.45363630575822</v>
      </c>
      <c r="F61" s="42">
        <f t="shared" si="24"/>
        <v>342.50477595337702</v>
      </c>
      <c r="G61" s="42">
        <f t="shared" si="2"/>
        <v>58.43757475769241</v>
      </c>
      <c r="H61" s="42">
        <f t="shared" si="2"/>
        <v>205.15944195882426</v>
      </c>
      <c r="I61" s="42">
        <f t="shared" ref="I61" si="25">(I19/I$41)*100</f>
        <v>466.7225008273299</v>
      </c>
      <c r="J61" s="42">
        <f t="shared" si="4"/>
        <v>223.42668317573552</v>
      </c>
      <c r="K61" s="42">
        <f t="shared" si="4"/>
        <v>226.79781866367668</v>
      </c>
      <c r="L61" s="42">
        <f t="shared" si="4"/>
        <v>45.495529113995801</v>
      </c>
      <c r="N61" t="s">
        <v>5</v>
      </c>
      <c r="O61" s="42">
        <f t="shared" si="5"/>
        <v>198.40218941891521</v>
      </c>
      <c r="P61" s="36"/>
      <c r="Q61" s="37"/>
      <c r="U61" s="26"/>
    </row>
    <row r="62" spans="3:21">
      <c r="C62" t="s">
        <v>8</v>
      </c>
      <c r="D62" s="42">
        <f t="shared" ref="D62:F62" si="26">(D20/D$41)*100</f>
        <v>124.26120114394664</v>
      </c>
      <c r="E62" s="42">
        <f t="shared" si="26"/>
        <v>116.75888125871464</v>
      </c>
      <c r="F62" s="42">
        <f t="shared" si="26"/>
        <v>221.25359707880935</v>
      </c>
      <c r="G62" s="42">
        <f t="shared" si="2"/>
        <v>98.418768978478724</v>
      </c>
      <c r="H62" s="42">
        <f t="shared" si="2"/>
        <v>142.04887819818347</v>
      </c>
      <c r="I62" s="42">
        <f t="shared" ref="I62" si="27">(I20/I$41)*100</f>
        <v>167.34335916366771</v>
      </c>
      <c r="J62" s="42">
        <f t="shared" si="4"/>
        <v>189.10386791925501</v>
      </c>
      <c r="K62" s="42">
        <f t="shared" si="4"/>
        <v>244.63584934508944</v>
      </c>
      <c r="L62" s="42">
        <f t="shared" si="4"/>
        <v>69.853607617319668</v>
      </c>
      <c r="N62" t="s">
        <v>8</v>
      </c>
      <c r="O62" s="42">
        <f t="shared" si="5"/>
        <v>150.58397144183783</v>
      </c>
      <c r="P62" s="36"/>
      <c r="Q62" s="37"/>
      <c r="U62" s="26"/>
    </row>
    <row r="63" spans="3:21">
      <c r="C63" t="s">
        <v>10</v>
      </c>
      <c r="D63" s="42">
        <f t="shared" ref="D63:F63" si="28">(D21/D$41)*100</f>
        <v>116.39656816015254</v>
      </c>
      <c r="E63" s="42">
        <f t="shared" si="28"/>
        <v>104.06946784348463</v>
      </c>
      <c r="F63" s="42">
        <f t="shared" si="28"/>
        <v>149.33862113994149</v>
      </c>
      <c r="G63" s="42">
        <f t="shared" si="2"/>
        <v>88.473689651306927</v>
      </c>
      <c r="H63" s="42">
        <f t="shared" si="2"/>
        <v>138.14869134837048</v>
      </c>
      <c r="I63" s="42">
        <f t="shared" ref="I63" si="29">(I21/I$41)*100</f>
        <v>164.03826604274371</v>
      </c>
      <c r="J63" s="42">
        <f t="shared" si="4"/>
        <v>210.31497837604309</v>
      </c>
      <c r="K63" s="42">
        <f t="shared" si="4"/>
        <v>183.47688700881707</v>
      </c>
      <c r="L63" s="42">
        <f t="shared" si="4"/>
        <v>70.37874835746905</v>
      </c>
      <c r="N63" t="s">
        <v>10</v>
      </c>
      <c r="O63" s="42">
        <f t="shared" si="5"/>
        <v>137.24148417957699</v>
      </c>
      <c r="P63" s="36"/>
      <c r="Q63" s="37"/>
      <c r="U63" s="26"/>
    </row>
    <row r="64" spans="3:21">
      <c r="C64" t="s">
        <v>29</v>
      </c>
      <c r="D64" s="42">
        <f t="shared" ref="D64:F64" si="30">(D22/D$41)*100</f>
        <v>81.792183031458535</v>
      </c>
      <c r="E64" s="42">
        <f t="shared" si="30"/>
        <v>91.402767691415576</v>
      </c>
      <c r="F64" s="42">
        <f t="shared" si="30"/>
        <v>32.921432544192683</v>
      </c>
      <c r="G64" s="42">
        <f t="shared" si="2"/>
        <v>106.53367122870716</v>
      </c>
      <c r="H64" s="42">
        <f t="shared" si="2"/>
        <v>68.169934110078401</v>
      </c>
      <c r="I64" s="42">
        <f t="shared" ref="I64" si="31">(I22/I$41)*100</f>
        <v>38.968074682495427</v>
      </c>
      <c r="J64" s="42">
        <f t="shared" si="4"/>
        <v>54.485500598781108</v>
      </c>
      <c r="K64" s="42">
        <f t="shared" si="4"/>
        <v>66.255542530961733</v>
      </c>
      <c r="L64" s="42">
        <f t="shared" si="4"/>
        <v>66.668586941982539</v>
      </c>
      <c r="N64" t="s">
        <v>29</v>
      </c>
      <c r="O64" s="42">
        <f t="shared" si="5"/>
        <v>68.129449155283623</v>
      </c>
      <c r="P64" s="36"/>
      <c r="Q64" s="37"/>
      <c r="U64" s="26"/>
    </row>
    <row r="65" spans="3:21">
      <c r="C65" t="s">
        <v>33</v>
      </c>
      <c r="D65" s="42">
        <f t="shared" ref="D65:F65" si="32">(D23/D$41)*100</f>
        <v>67.635843660629178</v>
      </c>
      <c r="E65" s="42">
        <f t="shared" si="32"/>
        <v>77.574175970268882</v>
      </c>
      <c r="F65" s="42">
        <f t="shared" si="32"/>
        <v>52.013155031073921</v>
      </c>
      <c r="G65" s="42">
        <f t="shared" si="2"/>
        <v>87.124388738511854</v>
      </c>
      <c r="H65" s="42">
        <f t="shared" si="2"/>
        <v>66.645908971125806</v>
      </c>
      <c r="I65" s="42">
        <f t="shared" ref="I65" si="33">(I23/I$41)*100</f>
        <v>37.285350302390391</v>
      </c>
      <c r="J65" s="42">
        <f t="shared" si="4"/>
        <v>21.19336302233868</v>
      </c>
      <c r="K65" s="42">
        <f t="shared" si="4"/>
        <v>38.224351460170226</v>
      </c>
      <c r="L65" s="42">
        <f t="shared" si="4"/>
        <v>33.570158503913369</v>
      </c>
      <c r="N65" t="s">
        <v>33</v>
      </c>
      <c r="O65" s="42">
        <f t="shared" si="5"/>
        <v>52.059128769968865</v>
      </c>
      <c r="P65" s="36"/>
      <c r="Q65" s="37"/>
      <c r="U65" s="26"/>
    </row>
    <row r="66" spans="3:21">
      <c r="C66" t="s">
        <v>34</v>
      </c>
      <c r="D66" s="42">
        <f t="shared" ref="D66:F66" si="34">(D24/D$41)*100</f>
        <v>64.489990467111539</v>
      </c>
      <c r="E66" s="42">
        <f t="shared" si="34"/>
        <v>94.842475080346517</v>
      </c>
      <c r="F66" s="42">
        <f t="shared" si="34"/>
        <v>62.994220491862741</v>
      </c>
      <c r="G66" s="42">
        <f t="shared" si="2"/>
        <v>116.68309844540128</v>
      </c>
      <c r="H66" s="42">
        <f t="shared" si="2"/>
        <v>58.155045231968892</v>
      </c>
      <c r="I66" s="42">
        <f t="shared" ref="I66" si="35">(I24/I$41)*100</f>
        <v>75.189086289134153</v>
      </c>
      <c r="J66" s="42">
        <f t="shared" si="4"/>
        <v>17.35825533996621</v>
      </c>
      <c r="K66" s="42">
        <f t="shared" si="4"/>
        <v>35.67606136282555</v>
      </c>
      <c r="L66" s="42">
        <f t="shared" si="4"/>
        <v>125.97930812879297</v>
      </c>
      <c r="N66" t="s">
        <v>34</v>
      </c>
      <c r="O66" s="42">
        <f t="shared" si="5"/>
        <v>71.556149131413136</v>
      </c>
      <c r="P66" s="36"/>
      <c r="Q66" s="37"/>
      <c r="U66" s="26"/>
    </row>
    <row r="67" spans="3:21">
      <c r="C67" t="s">
        <v>23</v>
      </c>
      <c r="D67" s="42">
        <f t="shared" ref="D67:F67" si="36">(D25/D$41)*100</f>
        <v>88.083889418493811</v>
      </c>
      <c r="E67" s="42">
        <f t="shared" si="36"/>
        <v>76.091594757038123</v>
      </c>
      <c r="F67" s="42">
        <f t="shared" si="36"/>
        <v>73.242570067467895</v>
      </c>
      <c r="G67" s="42">
        <f t="shared" si="2"/>
        <v>87.870486948856737</v>
      </c>
      <c r="H67" s="42">
        <f t="shared" si="2"/>
        <v>80.514230028912266</v>
      </c>
      <c r="I67" s="42">
        <f t="shared" ref="I67" si="37">(I25/I$41)*100</f>
        <v>89.418281077556799</v>
      </c>
      <c r="J67" s="42">
        <f t="shared" si="4"/>
        <v>101.77050683866466</v>
      </c>
      <c r="K67" s="42">
        <f t="shared" si="4"/>
        <v>71.3521227256511</v>
      </c>
      <c r="L67" s="42">
        <f t="shared" si="4"/>
        <v>175.29386970205584</v>
      </c>
      <c r="N67" t="s">
        <v>23</v>
      </c>
      <c r="O67" s="42">
        <f t="shared" si="5"/>
        <v>96.121308644055546</v>
      </c>
      <c r="P67" s="36"/>
      <c r="Q67" s="37"/>
      <c r="U67" s="26"/>
    </row>
    <row r="68" spans="3:21">
      <c r="C68" t="s">
        <v>9</v>
      </c>
      <c r="D68" s="42">
        <f t="shared" ref="D68:F68" si="38">(D26/D$41)*100</f>
        <v>130.55290753098191</v>
      </c>
      <c r="E68" s="42">
        <f t="shared" si="38"/>
        <v>108.47124416487502</v>
      </c>
      <c r="F68" s="42">
        <f t="shared" si="38"/>
        <v>124.81561192658333</v>
      </c>
      <c r="G68" s="42">
        <f t="shared" si="2"/>
        <v>78.726591412711727</v>
      </c>
      <c r="H68" s="42">
        <f t="shared" si="2"/>
        <v>213.814978378571</v>
      </c>
      <c r="I68" s="42">
        <f t="shared" ref="I68" si="39">(I26/I$41)*100</f>
        <v>252.32389207677599</v>
      </c>
      <c r="J68" s="42">
        <f t="shared" si="4"/>
        <v>226.07824535041536</v>
      </c>
      <c r="K68" s="42">
        <f t="shared" si="4"/>
        <v>239.53926915040009</v>
      </c>
      <c r="L68" s="42">
        <f t="shared" si="4"/>
        <v>50.161464367986028</v>
      </c>
      <c r="N68" t="s">
        <v>9</v>
      </c>
      <c r="O68" s="42">
        <f t="shared" si="5"/>
        <v>163.48009703919644</v>
      </c>
      <c r="P68" s="36"/>
      <c r="Q68" s="37"/>
      <c r="U68" s="26"/>
    </row>
    <row r="69" spans="3:21">
      <c r="C69" t="s">
        <v>13</v>
      </c>
      <c r="D69" s="42">
        <f t="shared" ref="D69:F69" si="40">(D27/D$41)*100</f>
        <v>117.96949475691135</v>
      </c>
      <c r="E69" s="42">
        <f t="shared" si="40"/>
        <v>110.84126501732214</v>
      </c>
      <c r="F69" s="42">
        <f t="shared" si="40"/>
        <v>127.97862307450487</v>
      </c>
      <c r="G69" s="42">
        <f t="shared" si="2"/>
        <v>82.696881816399568</v>
      </c>
      <c r="H69" s="42">
        <f t="shared" si="2"/>
        <v>143.15202713281789</v>
      </c>
      <c r="I69" s="42">
        <f t="shared" ref="I69" si="41">(I27/I$41)*100</f>
        <v>15.030298537661876</v>
      </c>
      <c r="J69" s="42">
        <f t="shared" si="4"/>
        <v>2.1997079583068473</v>
      </c>
      <c r="K69" s="42">
        <f t="shared" si="4"/>
        <v>254.82900973446817</v>
      </c>
      <c r="L69" s="42">
        <f t="shared" si="4"/>
        <v>27.484911514126299</v>
      </c>
      <c r="N69" t="s">
        <v>13</v>
      </c>
      <c r="O69" s="42">
        <f t="shared" si="5"/>
        <v>95.34653443707569</v>
      </c>
      <c r="P69" s="36"/>
      <c r="Q69" s="37"/>
      <c r="U69" s="26"/>
    </row>
    <row r="70" spans="3:21">
      <c r="C70" t="s">
        <v>26</v>
      </c>
      <c r="D70" s="42">
        <f t="shared" ref="D70:F70" si="42">(D28/D$41)*100</f>
        <v>84.938036224976173</v>
      </c>
      <c r="E70" s="42">
        <f t="shared" si="42"/>
        <v>100.0202878930687</v>
      </c>
      <c r="F70" s="42">
        <f t="shared" si="42"/>
        <v>138.74205015355597</v>
      </c>
      <c r="G70" s="42">
        <f t="shared" si="2"/>
        <v>124.43459550390799</v>
      </c>
      <c r="H70" s="42">
        <f t="shared" si="2"/>
        <v>78.327359076285632</v>
      </c>
      <c r="I70" s="42">
        <f t="shared" ref="I70" si="43">(I28/I$41)*100</f>
        <v>142.90140146350498</v>
      </c>
      <c r="J70" s="42">
        <f t="shared" si="4"/>
        <v>101.31299926971116</v>
      </c>
      <c r="K70" s="42">
        <f t="shared" si="4"/>
        <v>53.514092044238318</v>
      </c>
      <c r="L70" s="42">
        <f t="shared" si="4"/>
        <v>89.230655206935367</v>
      </c>
      <c r="N70" t="s">
        <v>26</v>
      </c>
      <c r="O70" s="42">
        <f t="shared" si="5"/>
        <v>99.255038476608988</v>
      </c>
      <c r="P70" s="36"/>
      <c r="Q70" s="37"/>
      <c r="U70" s="26"/>
    </row>
    <row r="71" spans="3:21">
      <c r="C71" t="s">
        <v>12</v>
      </c>
      <c r="D71" s="42">
        <f t="shared" ref="D71:F71" si="44">(D29/D$41)*100</f>
        <v>119.54242135367016</v>
      </c>
      <c r="E71" s="42">
        <f t="shared" si="44"/>
        <v>116.49037804063363</v>
      </c>
      <c r="F71" s="42">
        <f t="shared" si="44"/>
        <v>163.8551012018475</v>
      </c>
      <c r="G71" s="42">
        <f t="shared" si="2"/>
        <v>89.081237621955395</v>
      </c>
      <c r="H71" s="42">
        <f t="shared" si="2"/>
        <v>167.18636145818692</v>
      </c>
      <c r="I71" s="42">
        <f t="shared" ref="I71" si="45">(I29/I$41)*100</f>
        <v>152.72100020048811</v>
      </c>
      <c r="J71" s="42">
        <f t="shared" si="4"/>
        <v>208.89759008708592</v>
      </c>
      <c r="K71" s="42">
        <f t="shared" si="4"/>
        <v>160.54227613271493</v>
      </c>
      <c r="L71" s="42">
        <f t="shared" si="4"/>
        <v>70.580818212294162</v>
      </c>
      <c r="N71" t="s">
        <v>12</v>
      </c>
      <c r="O71" s="42">
        <f t="shared" si="5"/>
        <v>138.59055558595452</v>
      </c>
      <c r="P71" s="36"/>
      <c r="Q71" s="37"/>
      <c r="U71" s="26"/>
    </row>
    <row r="72" spans="3:21">
      <c r="C72" t="s">
        <v>16</v>
      </c>
      <c r="D72" s="42">
        <f t="shared" ref="D72:F72" si="46">(D30/D$41)*100</f>
        <v>103.813155386082</v>
      </c>
      <c r="E72" s="42">
        <f t="shared" si="46"/>
        <v>99.848586439411662</v>
      </c>
      <c r="F72" s="42">
        <f t="shared" si="46"/>
        <v>109.50354266921383</v>
      </c>
      <c r="G72" s="42">
        <f t="shared" si="2"/>
        <v>113.66521362597064</v>
      </c>
      <c r="H72" s="42">
        <f t="shared" si="2"/>
        <v>125.69206936174722</v>
      </c>
      <c r="I72" s="42">
        <f t="shared" ref="I72" si="47">(I30/I$41)*100</f>
        <v>87.60141893894486</v>
      </c>
      <c r="J72" s="42">
        <f t="shared" si="4"/>
        <v>217.55783433074112</v>
      </c>
      <c r="K72" s="42">
        <f t="shared" si="4"/>
        <v>58.610672238927684</v>
      </c>
      <c r="L72" s="42">
        <f t="shared" si="4"/>
        <v>31.450658478845479</v>
      </c>
      <c r="N72" t="s">
        <v>16</v>
      </c>
      <c r="O72" s="42">
        <f t="shared" si="5"/>
        <v>105.38338586444648</v>
      </c>
      <c r="P72" s="36"/>
      <c r="Q72" s="37"/>
      <c r="U72" s="26"/>
    </row>
    <row r="73" spans="3:21">
      <c r="C73" t="s">
        <v>21</v>
      </c>
      <c r="D73" s="42">
        <f t="shared" ref="D73:F73" si="48">(D31/D$41)*100</f>
        <v>88.083889418493811</v>
      </c>
      <c r="E73" s="42">
        <f t="shared" si="48"/>
        <v>102.11829037956468</v>
      </c>
      <c r="F73" s="42">
        <f t="shared" si="48"/>
        <v>138.32853722825428</v>
      </c>
      <c r="G73" s="42">
        <f t="shared" si="2"/>
        <v>142.4325190835375</v>
      </c>
      <c r="H73" s="42">
        <f t="shared" si="2"/>
        <v>86.469686722436194</v>
      </c>
      <c r="I73" s="42">
        <f t="shared" ref="I73" si="49">(I31/I$41)*100</f>
        <v>204.5474466195555</v>
      </c>
      <c r="J73" s="42">
        <f t="shared" si="4"/>
        <v>104.63939180024721</v>
      </c>
      <c r="K73" s="42">
        <f t="shared" si="4"/>
        <v>94.286733601753227</v>
      </c>
      <c r="L73" s="42">
        <f t="shared" si="4"/>
        <v>73.285485000847032</v>
      </c>
      <c r="N73" t="s">
        <v>21</v>
      </c>
      <c r="O73" s="42">
        <f t="shared" si="5"/>
        <v>114.24607075634751</v>
      </c>
      <c r="P73" s="36"/>
      <c r="Q73" s="37"/>
      <c r="U73" s="26"/>
    </row>
    <row r="74" spans="3:21">
      <c r="C74" t="s">
        <v>14</v>
      </c>
      <c r="D74" s="42">
        <f t="shared" ref="D74:F74" si="50">(D32/D$41)*100</f>
        <v>111.67778836987607</v>
      </c>
      <c r="E74" s="42">
        <f t="shared" si="50"/>
        <v>91.722646147598695</v>
      </c>
      <c r="F74" s="42">
        <f t="shared" si="50"/>
        <v>79.162334050733932</v>
      </c>
      <c r="G74" s="42">
        <f t="shared" si="2"/>
        <v>117.84469295909381</v>
      </c>
      <c r="H74" s="42">
        <f t="shared" si="2"/>
        <v>125.37856452105551</v>
      </c>
      <c r="I74" s="42">
        <f t="shared" ref="I74" si="51">(I32/I$41)*100</f>
        <v>61.323977231066984</v>
      </c>
      <c r="J74" s="42">
        <f t="shared" si="4"/>
        <v>95.148367286831999</v>
      </c>
      <c r="K74" s="42">
        <f t="shared" si="4"/>
        <v>229.34610876102136</v>
      </c>
      <c r="L74" s="42">
        <f t="shared" si="4"/>
        <v>165.00421233351389</v>
      </c>
      <c r="N74" t="s">
        <v>14</v>
      </c>
      <c r="O74" s="42">
        <f t="shared" si="5"/>
        <v>123.89577519520324</v>
      </c>
      <c r="P74" s="36"/>
      <c r="Q74" s="37"/>
      <c r="U74" s="26"/>
    </row>
    <row r="75" spans="3:21">
      <c r="C75" t="s">
        <v>30</v>
      </c>
      <c r="D75" s="42">
        <f t="shared" ref="D75:F75" si="52">(D33/D$41)*100</f>
        <v>73.92755004766444</v>
      </c>
      <c r="E75" s="42">
        <f t="shared" si="52"/>
        <v>92.768537836961528</v>
      </c>
      <c r="F75" s="42">
        <f t="shared" si="52"/>
        <v>27.407926873503737</v>
      </c>
      <c r="G75" s="42">
        <f t="shared" si="2"/>
        <v>96.646575066653497</v>
      </c>
      <c r="H75" s="42">
        <f t="shared" si="2"/>
        <v>77.745697929313266</v>
      </c>
      <c r="I75" s="42">
        <f t="shared" ref="I75" si="53">(I33/I$41)*100</f>
        <v>20.219504737041312</v>
      </c>
      <c r="J75" s="42">
        <f t="shared" si="4"/>
        <v>35.733929252757719</v>
      </c>
      <c r="K75" s="42">
        <f t="shared" si="4"/>
        <v>30.57948116813618</v>
      </c>
      <c r="L75" s="42">
        <f t="shared" si="4"/>
        <v>38.115402652511094</v>
      </c>
      <c r="N75" t="s">
        <v>30</v>
      </c>
      <c r="O75" s="42">
        <f t="shared" si="5"/>
        <v>54.132046651163762</v>
      </c>
      <c r="P75" s="36"/>
      <c r="Q75" s="37"/>
      <c r="U75" s="26"/>
    </row>
    <row r="76" spans="3:21">
      <c r="C76" t="s">
        <v>20</v>
      </c>
      <c r="D76" s="42">
        <f t="shared" ref="D76:F76" si="54">(D34/D$41)*100</f>
        <v>92.802669208770254</v>
      </c>
      <c r="E76" s="42">
        <f t="shared" si="54"/>
        <v>108.33415339793937</v>
      </c>
      <c r="F76" s="42">
        <f t="shared" si="54"/>
        <v>137.97306120474934</v>
      </c>
      <c r="G76" s="42">
        <f t="shared" si="2"/>
        <v>105.12006609342217</v>
      </c>
      <c r="H76" s="42">
        <f t="shared" si="2"/>
        <v>81.362979838319546</v>
      </c>
      <c r="I76" s="42">
        <f t="shared" ref="I76" si="55">(I34/I$41)*100</f>
        <v>100.16860970854371</v>
      </c>
      <c r="J76" s="42">
        <f t="shared" si="4"/>
        <v>13.954150494031955</v>
      </c>
      <c r="K76" s="42">
        <f t="shared" si="4"/>
        <v>89.19015340706386</v>
      </c>
      <c r="L76" s="42">
        <f t="shared" si="4"/>
        <v>48.089253199127832</v>
      </c>
      <c r="N76" t="s">
        <v>20</v>
      </c>
      <c r="O76" s="42">
        <f t="shared" si="5"/>
        <v>81.73018615632796</v>
      </c>
      <c r="P76" s="36"/>
      <c r="Q76" s="37"/>
      <c r="U76" s="26"/>
    </row>
    <row r="77" spans="3:21">
      <c r="C77" t="s">
        <v>11</v>
      </c>
      <c r="D77" s="42">
        <f t="shared" ref="D77:F77" si="56">(D35/D$41)*100</f>
        <v>119.54242135367016</v>
      </c>
      <c r="E77" s="42">
        <f t="shared" si="56"/>
        <v>116.0063692185138</v>
      </c>
      <c r="F77" s="42">
        <f t="shared" si="56"/>
        <v>195.91565303605543</v>
      </c>
      <c r="G77" s="42">
        <f t="shared" si="2"/>
        <v>104.19498838441355</v>
      </c>
      <c r="H77" s="42">
        <f t="shared" si="2"/>
        <v>172.73925902535115</v>
      </c>
      <c r="I77" s="42">
        <f t="shared" ref="I77" si="57">(I35/I$41)*100</f>
        <v>203.53549967377779</v>
      </c>
      <c r="J77" s="42">
        <f t="shared" si="4"/>
        <v>223.01302421800094</v>
      </c>
      <c r="K77" s="42">
        <f t="shared" si="4"/>
        <v>135.05937515926814</v>
      </c>
      <c r="L77" s="42">
        <f t="shared" si="4"/>
        <v>113.40872435954448</v>
      </c>
      <c r="N77" t="s">
        <v>11</v>
      </c>
      <c r="O77" s="42">
        <f t="shared" si="5"/>
        <v>153.43178791266388</v>
      </c>
      <c r="P77" s="36"/>
      <c r="Q77" s="37"/>
      <c r="U77" s="26"/>
    </row>
    <row r="78" spans="3:21">
      <c r="C78" t="s">
        <v>31</v>
      </c>
      <c r="D78" s="42">
        <f t="shared" ref="D78:F78" si="58">(D36/D$41)*100</f>
        <v>70.781696854146816</v>
      </c>
      <c r="E78" s="42">
        <f t="shared" si="58"/>
        <v>94.963071691891471</v>
      </c>
      <c r="F78" s="42">
        <f t="shared" si="58"/>
        <v>42.258119120740936</v>
      </c>
      <c r="G78" s="42">
        <f t="shared" si="2"/>
        <v>120.27846202345877</v>
      </c>
      <c r="H78" s="42">
        <f t="shared" si="2"/>
        <v>71.995883528431108</v>
      </c>
      <c r="I78" s="42">
        <f t="shared" ref="I78" si="59">(I36/I$41)*100</f>
        <v>89.059709312188744</v>
      </c>
      <c r="J78" s="42">
        <f t="shared" si="4"/>
        <v>48.102798402521728</v>
      </c>
      <c r="K78" s="42">
        <f t="shared" si="4"/>
        <v>22.934610876102134</v>
      </c>
      <c r="L78" s="42">
        <f t="shared" si="4"/>
        <v>112.61842033287496</v>
      </c>
      <c r="N78" t="s">
        <v>31</v>
      </c>
      <c r="O78" s="42">
        <f t="shared" si="5"/>
        <v>75.547772092005047</v>
      </c>
      <c r="P78" s="36"/>
      <c r="Q78" s="37"/>
      <c r="U78" s="26"/>
    </row>
    <row r="79" spans="3:21">
      <c r="C79" t="s">
        <v>7</v>
      </c>
      <c r="D79" s="42">
        <f t="shared" ref="D79:F79" si="60">(D37/D$41)*100</f>
        <v>125.83412774070544</v>
      </c>
      <c r="E79" s="42">
        <f t="shared" si="60"/>
        <v>106.24696675104386</v>
      </c>
      <c r="F79" s="42">
        <f t="shared" si="60"/>
        <v>180.62292941261816</v>
      </c>
      <c r="G79" s="42">
        <f t="shared" si="2"/>
        <v>76.92839801374312</v>
      </c>
      <c r="H79" s="42">
        <f t="shared" si="2"/>
        <v>207.09129850471774</v>
      </c>
      <c r="I79" s="42">
        <f t="shared" ref="I79" si="61">(I37/I$41)*100</f>
        <v>372.58224500639085</v>
      </c>
      <c r="J79" s="42">
        <f t="shared" si="4"/>
        <v>214.80342878064479</v>
      </c>
      <c r="K79" s="42">
        <f t="shared" si="4"/>
        <v>249.73242953977879</v>
      </c>
      <c r="L79" s="42">
        <f t="shared" si="4"/>
        <v>269.55414712394446</v>
      </c>
      <c r="N79" t="s">
        <v>7</v>
      </c>
      <c r="O79" s="42">
        <f t="shared" si="5"/>
        <v>207.49512784896953</v>
      </c>
      <c r="P79" s="36"/>
      <c r="Q79" s="37"/>
      <c r="U79" s="26"/>
    </row>
    <row r="80" spans="3:21">
      <c r="C80" t="s">
        <v>18</v>
      </c>
      <c r="D80" s="42">
        <f t="shared" ref="D80:F80" si="62">(D38/D$41)*100</f>
        <v>102.24022878932317</v>
      </c>
      <c r="E80" s="42">
        <f t="shared" si="62"/>
        <v>116.92057806074125</v>
      </c>
      <c r="F80" s="42">
        <f t="shared" si="62"/>
        <v>150.57190530312189</v>
      </c>
      <c r="G80" s="42">
        <f t="shared" si="2"/>
        <v>106.41087326153465</v>
      </c>
      <c r="H80" s="42">
        <f t="shared" si="2"/>
        <v>99.983959254316986</v>
      </c>
      <c r="I80" s="42">
        <f t="shared" ref="I80" si="63">(I38/I$41)*100</f>
        <v>198.97451639831922</v>
      </c>
      <c r="J80" s="42">
        <f t="shared" si="4"/>
        <v>163.66955411187573</v>
      </c>
      <c r="K80" s="42">
        <f t="shared" si="4"/>
        <v>124.8662147698894</v>
      </c>
      <c r="L80" s="42">
        <f t="shared" si="4"/>
        <v>183.33109105235738</v>
      </c>
      <c r="N80" t="s">
        <v>18</v>
      </c>
      <c r="O80" s="42">
        <f t="shared" si="5"/>
        <v>139.15283491494353</v>
      </c>
      <c r="P80" s="36"/>
      <c r="Q80" s="37"/>
      <c r="U80" s="26"/>
    </row>
    <row r="81" spans="3:24">
      <c r="C81" t="s">
        <v>15</v>
      </c>
      <c r="D81" s="42">
        <f t="shared" ref="D81:F81" si="64">(D39/D$41)*100</f>
        <v>106.95900857959961</v>
      </c>
      <c r="E81" s="42">
        <f t="shared" si="64"/>
        <v>109.92381142321452</v>
      </c>
      <c r="F81" s="42">
        <f t="shared" si="64"/>
        <v>87.517229705220899</v>
      </c>
      <c r="G81" s="42">
        <f t="shared" si="2"/>
        <v>103.02825692984676</v>
      </c>
      <c r="H81" s="42">
        <f t="shared" si="2"/>
        <v>128.45928772255138</v>
      </c>
      <c r="I81" s="42">
        <f t="shared" ref="I81" si="65">(I39/I$41)*100</f>
        <v>91.514664163367584</v>
      </c>
      <c r="J81" s="42">
        <f t="shared" si="4"/>
        <v>186.37971693931777</v>
      </c>
      <c r="K81" s="42">
        <f t="shared" si="4"/>
        <v>173.28372661943837</v>
      </c>
      <c r="L81" s="42">
        <f t="shared" si="4"/>
        <v>69.402005654871786</v>
      </c>
      <c r="N81" t="s">
        <v>15</v>
      </c>
      <c r="O81" s="42">
        <f t="shared" si="5"/>
        <v>119.71839839665137</v>
      </c>
      <c r="P81" s="36"/>
      <c r="Q81" s="37"/>
      <c r="U81" s="26"/>
    </row>
    <row r="82" spans="3:24">
      <c r="C82" t="s">
        <v>6</v>
      </c>
      <c r="D82" s="42">
        <f t="shared" ref="D82:F82" si="66">(D40/D$41)*100</f>
        <v>127.40705433746425</v>
      </c>
      <c r="E82" s="42">
        <f t="shared" si="66"/>
        <v>114.17038044633856</v>
      </c>
      <c r="F82" s="42">
        <f t="shared" si="66"/>
        <v>142.51928517882621</v>
      </c>
      <c r="G82" s="42">
        <f t="shared" si="2"/>
        <v>93.534168949669578</v>
      </c>
      <c r="H82" s="42">
        <f t="shared" si="2"/>
        <v>176.50706114796048</v>
      </c>
      <c r="I82" s="42">
        <f t="shared" ref="I82" si="67">(I40/I$41)*100</f>
        <v>126.90865689231666</v>
      </c>
      <c r="J82" s="42">
        <f t="shared" si="4"/>
        <v>25.050072485848556</v>
      </c>
      <c r="K82" s="42">
        <f t="shared" si="4"/>
        <v>247.18413944243412</v>
      </c>
      <c r="L82" s="42">
        <f t="shared" si="4"/>
        <v>251.61854619069288</v>
      </c>
      <c r="N82" t="s">
        <v>6</v>
      </c>
      <c r="O82" s="42">
        <f t="shared" si="5"/>
        <v>147.06931653237112</v>
      </c>
      <c r="P82" s="36"/>
      <c r="Q82" s="37"/>
      <c r="U82" s="26"/>
    </row>
    <row r="83" spans="3:24">
      <c r="D83" s="42"/>
      <c r="E83" s="42"/>
      <c r="F83" s="42"/>
      <c r="G83" s="42"/>
      <c r="H83" s="42"/>
      <c r="I83" s="42"/>
      <c r="J83" s="42"/>
      <c r="K83" s="42"/>
      <c r="L83" s="42"/>
      <c r="O83" s="42"/>
      <c r="P83" s="36"/>
      <c r="Q83" s="37"/>
      <c r="U83" s="26"/>
    </row>
    <row r="84" spans="3:24">
      <c r="C84" s="29" t="s">
        <v>248</v>
      </c>
      <c r="D84" s="42"/>
      <c r="E84" s="42"/>
      <c r="F84" s="42"/>
      <c r="G84" s="42"/>
      <c r="H84" s="42"/>
      <c r="I84" s="42"/>
      <c r="J84" s="42"/>
      <c r="K84" s="42"/>
      <c r="L84" s="42"/>
      <c r="O84" s="42"/>
      <c r="P84" s="36"/>
      <c r="Q84" s="37"/>
      <c r="U84" s="26"/>
    </row>
    <row r="85" spans="3:24">
      <c r="C85" s="29"/>
      <c r="D85" s="42"/>
      <c r="E85" s="42"/>
      <c r="F85" s="42"/>
      <c r="G85" s="42"/>
      <c r="H85" s="42"/>
      <c r="I85" s="42"/>
      <c r="J85" s="42"/>
      <c r="K85" s="42"/>
      <c r="L85" s="42"/>
      <c r="O85" s="42"/>
      <c r="P85" s="36"/>
      <c r="Q85" s="37"/>
      <c r="U85" s="26"/>
    </row>
    <row r="86" spans="3:24">
      <c r="C86" s="15" t="s">
        <v>161</v>
      </c>
      <c r="D86" s="40" t="s">
        <v>140</v>
      </c>
      <c r="E86" s="40" t="s">
        <v>140</v>
      </c>
      <c r="F86" s="40" t="s">
        <v>140</v>
      </c>
      <c r="G86" s="86" t="s">
        <v>141</v>
      </c>
      <c r="H86" s="86" t="s">
        <v>141</v>
      </c>
      <c r="I86" s="40" t="s">
        <v>140</v>
      </c>
      <c r="J86" s="40" t="s">
        <v>140</v>
      </c>
      <c r="K86" s="40" t="s">
        <v>140</v>
      </c>
      <c r="L86" s="40" t="s">
        <v>140</v>
      </c>
    </row>
    <row r="87" spans="3:24">
      <c r="C87" s="15"/>
      <c r="D87" s="40"/>
      <c r="E87" s="40"/>
      <c r="F87" s="40"/>
      <c r="G87" s="86"/>
      <c r="H87" s="86"/>
      <c r="I87" s="40"/>
      <c r="J87" s="40"/>
      <c r="K87" s="40"/>
      <c r="L87" s="40"/>
    </row>
    <row r="88" spans="3:24">
      <c r="C88" s="15" t="s">
        <v>252</v>
      </c>
    </row>
    <row r="89" spans="3:24">
      <c r="C89" t="s">
        <v>253</v>
      </c>
      <c r="D89" s="129">
        <f>MAX(D8:D40)</f>
        <v>0.93</v>
      </c>
      <c r="E89" s="129">
        <f t="shared" ref="E89:H89" si="68">MAX(E8:E40)</f>
        <v>0.54752699999999999</v>
      </c>
      <c r="F89" s="129">
        <f t="shared" si="68"/>
        <v>0.14163600000000001</v>
      </c>
      <c r="G89" s="37">
        <f t="shared" si="68"/>
        <v>0.1024356823026398</v>
      </c>
      <c r="H89" s="37">
        <f t="shared" si="68"/>
        <v>1.2697301920112869</v>
      </c>
      <c r="I89" s="37">
        <f>MAX(I8:I40)</f>
        <v>0.32590983161325365</v>
      </c>
      <c r="J89" s="129">
        <f t="shared" ref="J89:K89" si="69">MAX(J8:J40)</f>
        <v>0.96869679377388973</v>
      </c>
      <c r="K89" s="129">
        <f t="shared" si="69"/>
        <v>1</v>
      </c>
      <c r="L89" s="136">
        <f>MAX(L8:L40)</f>
        <v>0.16207286477503349</v>
      </c>
    </row>
    <row r="90" spans="3:24">
      <c r="C90" t="s">
        <v>254</v>
      </c>
      <c r="D90" s="129">
        <f>MIN(D8:D40)</f>
        <v>0.41000000000000003</v>
      </c>
      <c r="E90" s="129">
        <f t="shared" ref="E90:H90" si="70">MIN(E8:E40)</f>
        <v>0.25684899999999999</v>
      </c>
      <c r="F90" s="129">
        <f t="shared" si="70"/>
        <v>3.3210000000000002E-3</v>
      </c>
      <c r="G90" s="37">
        <f t="shared" si="70"/>
        <v>3.6703538609747677E-2</v>
      </c>
      <c r="H90" s="37">
        <f t="shared" si="70"/>
        <v>0.34535100070525959</v>
      </c>
      <c r="I90" s="37">
        <f>MIN(I8:I40)</f>
        <v>7.1422194446924391E-3</v>
      </c>
      <c r="J90" s="129">
        <f t="shared" ref="J90:K90" si="71">MIN(J8:J40)</f>
        <v>9.4252768246143748E-3</v>
      </c>
      <c r="K90" s="129">
        <f t="shared" si="71"/>
        <v>0.09</v>
      </c>
      <c r="L90" s="136">
        <f>MIN(L8:L40)</f>
        <v>5.9287198713685318E-3</v>
      </c>
    </row>
    <row r="91" spans="3:24">
      <c r="C91" t="s">
        <v>255</v>
      </c>
      <c r="D91" s="129">
        <f>D89-D90</f>
        <v>0.52</v>
      </c>
      <c r="E91" s="129">
        <f t="shared" ref="E91:H91" si="72">E89-E90</f>
        <v>0.29067799999999999</v>
      </c>
      <c r="F91" s="129">
        <f t="shared" si="72"/>
        <v>0.13831500000000002</v>
      </c>
      <c r="G91" s="37">
        <f t="shared" si="72"/>
        <v>6.5732143692892125E-2</v>
      </c>
      <c r="H91" s="37">
        <f t="shared" si="72"/>
        <v>0.9243791913060273</v>
      </c>
      <c r="I91" s="37">
        <f>I89-I90</f>
        <v>0.3187676121685612</v>
      </c>
      <c r="J91" s="129">
        <f t="shared" ref="J91:K91" si="73">J89-J90</f>
        <v>0.95927151694927537</v>
      </c>
      <c r="K91" s="129">
        <f t="shared" si="73"/>
        <v>0.91</v>
      </c>
      <c r="L91" s="136">
        <f>L89-L90</f>
        <v>0.15614414490366496</v>
      </c>
    </row>
    <row r="93" spans="3:24" ht="15.75" thickBot="1">
      <c r="C93" t="s">
        <v>145</v>
      </c>
      <c r="D93" s="31">
        <v>1</v>
      </c>
      <c r="E93" s="31">
        <v>0.5</v>
      </c>
      <c r="F93" s="31">
        <v>0.5</v>
      </c>
      <c r="G93" s="31">
        <v>1</v>
      </c>
      <c r="H93" s="31">
        <v>1</v>
      </c>
      <c r="I93" s="31">
        <v>1</v>
      </c>
      <c r="J93" s="31">
        <v>1</v>
      </c>
      <c r="K93" s="31">
        <v>1</v>
      </c>
      <c r="L93" s="31">
        <v>1</v>
      </c>
    </row>
    <row r="94" spans="3:24" ht="76.5" customHeight="1" thickBot="1">
      <c r="C94" s="79" t="s">
        <v>239</v>
      </c>
      <c r="D94" s="80" t="s">
        <v>318</v>
      </c>
      <c r="E94" s="80" t="s">
        <v>153</v>
      </c>
      <c r="F94" s="80" t="s">
        <v>154</v>
      </c>
      <c r="G94" s="80" t="s">
        <v>317</v>
      </c>
      <c r="H94" s="80" t="s">
        <v>156</v>
      </c>
      <c r="I94" s="80" t="s">
        <v>316</v>
      </c>
      <c r="J94" s="80" t="s">
        <v>319</v>
      </c>
      <c r="K94" s="80" t="s">
        <v>320</v>
      </c>
      <c r="L94" s="200" t="s">
        <v>277</v>
      </c>
      <c r="N94" s="138"/>
      <c r="O94" s="139" t="s">
        <v>270</v>
      </c>
      <c r="P94" s="140"/>
      <c r="Q94" s="141" t="s">
        <v>251</v>
      </c>
      <c r="S94" s="27" t="s">
        <v>256</v>
      </c>
      <c r="X94" s="161" t="s">
        <v>257</v>
      </c>
    </row>
    <row r="95" spans="3:24">
      <c r="C95" t="s">
        <v>24</v>
      </c>
      <c r="D95" s="128">
        <f>(D8-D$90)/D$91</f>
        <v>0.32692307692307698</v>
      </c>
      <c r="E95" s="134">
        <f t="shared" ref="E95:F95" si="74">(E8-E$90)/E$91</f>
        <v>0</v>
      </c>
      <c r="F95" s="128">
        <f t="shared" si="74"/>
        <v>8.6209015652676857E-2</v>
      </c>
      <c r="G95" s="127">
        <f>(G$89-G8)/G$91</f>
        <v>0.55478338331071653</v>
      </c>
      <c r="H95" s="127">
        <f>(H$89-H8)/H$91</f>
        <v>0.48845100725384749</v>
      </c>
      <c r="I95" s="128">
        <f t="shared" ref="I95:L127" si="75">(I8-I$90)/I$91</f>
        <v>6.9771913392706289E-2</v>
      </c>
      <c r="J95" s="128">
        <f t="shared" si="75"/>
        <v>0.28170825496053037</v>
      </c>
      <c r="K95" s="128">
        <f t="shared" si="75"/>
        <v>0.13186813186813187</v>
      </c>
      <c r="L95" s="128">
        <f t="shared" si="75"/>
        <v>0.44386320832561477</v>
      </c>
      <c r="N95" s="90" t="s">
        <v>24</v>
      </c>
      <c r="O95" s="142">
        <f>((D95*D$48)+(E95*E$48)+(F95*F$48)+(G95*G$48)+(H95*H$48)+(I95*I$48)+(J95*J$48)+(K95*K$48)+(L95*L$48))</f>
        <v>2.3404734838609627</v>
      </c>
      <c r="P95" s="143" t="s">
        <v>24</v>
      </c>
      <c r="Q95" s="144">
        <f>O95*(10/8)</f>
        <v>2.9255918548262034</v>
      </c>
      <c r="S95" s="36" t="s">
        <v>33</v>
      </c>
      <c r="T95" s="36">
        <v>1.3959137094550962</v>
      </c>
      <c r="U95" s="35"/>
    </row>
    <row r="96" spans="3:24">
      <c r="C96" t="s">
        <v>25</v>
      </c>
      <c r="D96" s="128">
        <f t="shared" ref="D96:F96" si="76">(D9-D$90)/D$91</f>
        <v>0.25</v>
      </c>
      <c r="E96" s="128">
        <f t="shared" si="76"/>
        <v>0.2498950728985338</v>
      </c>
      <c r="F96" s="128">
        <f t="shared" si="76"/>
        <v>4.0906626179373157E-2</v>
      </c>
      <c r="G96" s="127">
        <f t="shared" ref="G96:H127" si="77">(G$89-G9)/G$91</f>
        <v>0.84088824690814579</v>
      </c>
      <c r="H96" s="127">
        <f t="shared" si="77"/>
        <v>0.3570658720128731</v>
      </c>
      <c r="I96" s="128">
        <f t="shared" si="75"/>
        <v>5.9843863830381629E-2</v>
      </c>
      <c r="J96" s="128">
        <f t="shared" si="75"/>
        <v>3.4104413942815617E-2</v>
      </c>
      <c r="K96" s="128">
        <f t="shared" si="75"/>
        <v>0.20879120879120883</v>
      </c>
      <c r="L96" s="128">
        <f t="shared" si="75"/>
        <v>2.1496731169039867E-2</v>
      </c>
      <c r="N96" s="90" t="s">
        <v>25</v>
      </c>
      <c r="O96" s="142">
        <f t="shared" ref="O96:O127" si="78">((D96*D$48)+(E96*E$48)+(F96*F$48)+(G96*G$48)+(H96*H$48)+(I96*I$48)+(J96*J$48)+(K96*K$48)+(L96*L$48))</f>
        <v>1.9175911861934183</v>
      </c>
      <c r="P96" s="143" t="s">
        <v>25</v>
      </c>
      <c r="Q96" s="144">
        <f t="shared" ref="Q96:Q127" si="79">O96*(10/8)</f>
        <v>2.3969889827417727</v>
      </c>
      <c r="S96" s="36" t="s">
        <v>30</v>
      </c>
      <c r="T96" s="36">
        <v>1.924063017900989</v>
      </c>
      <c r="U96" s="35"/>
    </row>
    <row r="97" spans="3:21">
      <c r="C97" t="s">
        <v>35</v>
      </c>
      <c r="D97" s="128">
        <f t="shared" ref="D97:F97" si="80">(D10-D$90)/D$91</f>
        <v>1.9230769230769246E-2</v>
      </c>
      <c r="E97" s="128">
        <f t="shared" si="80"/>
        <v>0.15294931160940983</v>
      </c>
      <c r="F97" s="128">
        <f t="shared" si="80"/>
        <v>9.4573979684054496E-2</v>
      </c>
      <c r="G97" s="127">
        <f t="shared" si="77"/>
        <v>0.84062293603365568</v>
      </c>
      <c r="H97" s="127">
        <f t="shared" si="77"/>
        <v>0.20462839859707999</v>
      </c>
      <c r="I97" s="134">
        <f t="shared" si="75"/>
        <v>0</v>
      </c>
      <c r="J97" s="128">
        <f t="shared" si="75"/>
        <v>8.5837991467840963E-2</v>
      </c>
      <c r="K97" s="128">
        <f t="shared" si="75"/>
        <v>0.10989010989010989</v>
      </c>
      <c r="L97" s="128">
        <f t="shared" si="75"/>
        <v>0.18373975899314446</v>
      </c>
      <c r="N97" s="90" t="s">
        <v>35</v>
      </c>
      <c r="O97" s="142">
        <f t="shared" si="78"/>
        <v>1.5677116098593324</v>
      </c>
      <c r="P97" s="143" t="s">
        <v>35</v>
      </c>
      <c r="Q97" s="144">
        <f t="shared" si="79"/>
        <v>1.9596395123241654</v>
      </c>
      <c r="S97" s="36" t="s">
        <v>35</v>
      </c>
      <c r="T97" s="36">
        <v>1.9596395123241654</v>
      </c>
      <c r="U97" s="35"/>
    </row>
    <row r="98" spans="3:21">
      <c r="C98" t="s">
        <v>17</v>
      </c>
      <c r="D98" s="128">
        <f t="shared" ref="D98:F98" si="81">(D11-D$90)/D$91</f>
        <v>0.48076923076923073</v>
      </c>
      <c r="E98" s="128">
        <f t="shared" si="81"/>
        <v>0.16742925161174904</v>
      </c>
      <c r="F98" s="128">
        <f t="shared" si="81"/>
        <v>4.5244550482594077E-2</v>
      </c>
      <c r="G98" s="127">
        <f t="shared" si="77"/>
        <v>0.46797366630752207</v>
      </c>
      <c r="H98" s="127">
        <f t="shared" si="77"/>
        <v>0.55007748913847521</v>
      </c>
      <c r="I98" s="128">
        <f t="shared" si="75"/>
        <v>8.7019119866440689E-2</v>
      </c>
      <c r="J98" s="128">
        <f t="shared" si="75"/>
        <v>0.44544771457183097</v>
      </c>
      <c r="K98" s="128">
        <f t="shared" si="75"/>
        <v>0.58241758241758246</v>
      </c>
      <c r="L98" s="128">
        <f t="shared" si="75"/>
        <v>0.27546440452651799</v>
      </c>
      <c r="N98" s="90" t="s">
        <v>17</v>
      </c>
      <c r="O98" s="142">
        <f t="shared" si="78"/>
        <v>2.9955061086447721</v>
      </c>
      <c r="P98" s="143" t="s">
        <v>17</v>
      </c>
      <c r="Q98" s="144">
        <f t="shared" si="79"/>
        <v>3.7443826358059651</v>
      </c>
      <c r="S98" s="36" t="s">
        <v>32</v>
      </c>
      <c r="T98" s="36">
        <v>1.9826270821034828</v>
      </c>
      <c r="U98" s="35"/>
    </row>
    <row r="99" spans="3:21">
      <c r="C99" t="s">
        <v>32</v>
      </c>
      <c r="D99" s="128">
        <f t="shared" ref="D99:F99" si="82">(D12-D$90)/D$91</f>
        <v>9.6153846153846131E-2</v>
      </c>
      <c r="E99" s="128">
        <f t="shared" si="82"/>
        <v>0.50169603478763469</v>
      </c>
      <c r="F99" s="128">
        <f t="shared" si="82"/>
        <v>0.11313306582800127</v>
      </c>
      <c r="G99" s="127">
        <f t="shared" si="77"/>
        <v>0.82504839012366593</v>
      </c>
      <c r="H99" s="127">
        <f t="shared" si="77"/>
        <v>0.22821430018739677</v>
      </c>
      <c r="I99" s="128">
        <f t="shared" si="75"/>
        <v>2.2598645428146866E-2</v>
      </c>
      <c r="J99" s="128">
        <f t="shared" si="75"/>
        <v>4.1278536143654759E-2</v>
      </c>
      <c r="K99" s="134">
        <f t="shared" si="75"/>
        <v>0</v>
      </c>
      <c r="L99" s="128">
        <f t="shared" si="75"/>
        <v>6.5393397338257567E-2</v>
      </c>
      <c r="N99" s="90" t="s">
        <v>32</v>
      </c>
      <c r="O99" s="142">
        <f t="shared" si="78"/>
        <v>1.5861016656827862</v>
      </c>
      <c r="P99" s="143" t="s">
        <v>32</v>
      </c>
      <c r="Q99" s="144">
        <f t="shared" si="79"/>
        <v>1.9826270821034828</v>
      </c>
      <c r="S99" s="36" t="s">
        <v>34</v>
      </c>
      <c r="T99" s="36">
        <v>2.0452690004115128</v>
      </c>
      <c r="U99" s="35"/>
    </row>
    <row r="100" spans="3:21">
      <c r="C100" t="s">
        <v>4</v>
      </c>
      <c r="D100" s="128">
        <f t="shared" ref="D100:F100" si="83">(D13-D$90)/D$91</f>
        <v>0.80769230769230771</v>
      </c>
      <c r="E100" s="128">
        <f t="shared" si="83"/>
        <v>0.55947474525075869</v>
      </c>
      <c r="F100" s="128">
        <f t="shared" si="83"/>
        <v>0.27239272674691817</v>
      </c>
      <c r="G100" s="127">
        <f t="shared" si="77"/>
        <v>0.67070561725959676</v>
      </c>
      <c r="H100" s="127">
        <f t="shared" si="77"/>
        <v>0.94523807566425555</v>
      </c>
      <c r="I100" s="128">
        <f t="shared" si="75"/>
        <v>0.34401090931126749</v>
      </c>
      <c r="J100" s="128">
        <f t="shared" si="75"/>
        <v>0.96030058122855189</v>
      </c>
      <c r="K100" s="128">
        <f t="shared" si="75"/>
        <v>1</v>
      </c>
      <c r="L100" s="128">
        <f t="shared" si="75"/>
        <v>0.55554903070504935</v>
      </c>
      <c r="N100" s="90" t="s">
        <v>4</v>
      </c>
      <c r="O100" s="142">
        <f t="shared" si="78"/>
        <v>5.6994302578598672</v>
      </c>
      <c r="P100" s="143" t="s">
        <v>4</v>
      </c>
      <c r="Q100" s="144">
        <f t="shared" si="79"/>
        <v>7.1242878223248338</v>
      </c>
      <c r="S100" s="36" t="s">
        <v>25</v>
      </c>
      <c r="T100" s="36">
        <v>2.3969889827417727</v>
      </c>
      <c r="U100" s="35"/>
    </row>
    <row r="101" spans="3:21">
      <c r="C101" t="s">
        <v>3</v>
      </c>
      <c r="D101" s="128">
        <f t="shared" ref="D101:F101" si="84">(D14-D$90)/D$91</f>
        <v>1</v>
      </c>
      <c r="E101" s="128">
        <f t="shared" si="84"/>
        <v>1</v>
      </c>
      <c r="F101" s="128">
        <f t="shared" si="84"/>
        <v>7.6824639410042264E-2</v>
      </c>
      <c r="G101" s="127">
        <f t="shared" si="77"/>
        <v>0.57272661871544694</v>
      </c>
      <c r="H101" s="127">
        <f t="shared" si="77"/>
        <v>0.88122798755809273</v>
      </c>
      <c r="I101" s="128">
        <f t="shared" si="75"/>
        <v>1</v>
      </c>
      <c r="J101" s="128">
        <f t="shared" si="75"/>
        <v>0.93495457532531812</v>
      </c>
      <c r="K101" s="128">
        <f t="shared" si="75"/>
        <v>1</v>
      </c>
      <c r="L101" s="128">
        <f t="shared" si="75"/>
        <v>1</v>
      </c>
      <c r="N101" s="90" t="s">
        <v>3</v>
      </c>
      <c r="O101" s="142">
        <f t="shared" si="78"/>
        <v>6.9273215013038785</v>
      </c>
      <c r="P101" s="143" t="s">
        <v>3</v>
      </c>
      <c r="Q101" s="144">
        <f t="shared" si="79"/>
        <v>8.6591518766298474</v>
      </c>
      <c r="S101" s="36" t="s">
        <v>29</v>
      </c>
      <c r="T101" s="36">
        <v>2.4304358563260524</v>
      </c>
      <c r="U101" s="35"/>
    </row>
    <row r="102" spans="3:21">
      <c r="C102" t="s">
        <v>28</v>
      </c>
      <c r="D102" s="128">
        <f t="shared" ref="D102:F102" si="85">(D15-D$90)/D$91</f>
        <v>0.19230769230769226</v>
      </c>
      <c r="E102" s="128">
        <f t="shared" si="85"/>
        <v>0.21654889602928326</v>
      </c>
      <c r="F102" s="134">
        <f t="shared" si="85"/>
        <v>0</v>
      </c>
      <c r="G102" s="127">
        <f t="shared" si="77"/>
        <v>0.91265874665146085</v>
      </c>
      <c r="H102" s="127">
        <f t="shared" si="77"/>
        <v>0.41261104848027585</v>
      </c>
      <c r="I102" s="128">
        <f t="shared" si="75"/>
        <v>8.2424391891650725E-2</v>
      </c>
      <c r="J102" s="128">
        <f t="shared" si="75"/>
        <v>0.79756765321405843</v>
      </c>
      <c r="K102" s="128">
        <f t="shared" si="75"/>
        <v>0.10989010989010989</v>
      </c>
      <c r="L102" s="134">
        <f t="shared" si="75"/>
        <v>0</v>
      </c>
      <c r="N102" s="90" t="s">
        <v>28</v>
      </c>
      <c r="O102" s="142">
        <f t="shared" si="78"/>
        <v>2.6157340904498896</v>
      </c>
      <c r="P102" s="143" t="s">
        <v>28</v>
      </c>
      <c r="Q102" s="144">
        <f t="shared" si="79"/>
        <v>3.2696676130623619</v>
      </c>
      <c r="S102" s="36" t="s">
        <v>31</v>
      </c>
      <c r="T102" s="36">
        <v>2.5482732933071222</v>
      </c>
      <c r="U102" s="35"/>
    </row>
    <row r="103" spans="3:21">
      <c r="C103" t="s">
        <v>19</v>
      </c>
      <c r="D103" s="128">
        <f t="shared" ref="D103:F103" si="86">(D16-D$90)/D$91</f>
        <v>0.38461538461538475</v>
      </c>
      <c r="E103" s="128">
        <f t="shared" si="86"/>
        <v>0.15917269280784935</v>
      </c>
      <c r="F103" s="128">
        <f t="shared" si="86"/>
        <v>0.19953005820048436</v>
      </c>
      <c r="G103" s="127">
        <f t="shared" si="77"/>
        <v>0.64467338688174336</v>
      </c>
      <c r="H103" s="127">
        <f t="shared" si="77"/>
        <v>0.42071924714905945</v>
      </c>
      <c r="I103" s="128">
        <f t="shared" si="75"/>
        <v>0.21777508093602244</v>
      </c>
      <c r="J103" s="128">
        <f t="shared" si="75"/>
        <v>0.7913143477199206</v>
      </c>
      <c r="K103" s="128">
        <f t="shared" si="75"/>
        <v>0.32967032967032972</v>
      </c>
      <c r="L103" s="128">
        <f t="shared" si="75"/>
        <v>0.23608616313675465</v>
      </c>
      <c r="N103" s="90" t="s">
        <v>19</v>
      </c>
      <c r="O103" s="142">
        <f t="shared" si="78"/>
        <v>3.2042053156133821</v>
      </c>
      <c r="P103" s="143" t="s">
        <v>19</v>
      </c>
      <c r="Q103" s="144">
        <f t="shared" si="79"/>
        <v>4.0052566445167272</v>
      </c>
      <c r="S103" s="36" t="s">
        <v>24</v>
      </c>
      <c r="T103" s="36">
        <v>2.9255918548262034</v>
      </c>
      <c r="U103" s="35"/>
    </row>
    <row r="104" spans="3:21">
      <c r="C104" t="s">
        <v>27</v>
      </c>
      <c r="D104" s="128">
        <f t="shared" ref="D104:F104" si="87">(D17-D$90)/D$91</f>
        <v>0.23076923076923075</v>
      </c>
      <c r="E104" s="128">
        <f t="shared" si="87"/>
        <v>0.11532692532630617</v>
      </c>
      <c r="F104" s="128">
        <f t="shared" si="87"/>
        <v>6.4714600730217259E-2</v>
      </c>
      <c r="G104" s="127">
        <f t="shared" si="77"/>
        <v>0.71025415093361555</v>
      </c>
      <c r="H104" s="127">
        <f t="shared" si="77"/>
        <v>0.3794323423416876</v>
      </c>
      <c r="I104" s="128">
        <f t="shared" si="75"/>
        <v>5.5958867406763702E-2</v>
      </c>
      <c r="J104" s="128">
        <f t="shared" si="75"/>
        <v>0.20902319861945942</v>
      </c>
      <c r="K104" s="134">
        <f t="shared" si="75"/>
        <v>0</v>
      </c>
      <c r="L104" s="128">
        <f t="shared" si="75"/>
        <v>0.88138733357716026</v>
      </c>
      <c r="N104" s="90" t="s">
        <v>27</v>
      </c>
      <c r="O104" s="142">
        <f t="shared" si="78"/>
        <v>2.5568458866761792</v>
      </c>
      <c r="P104" s="143" t="s">
        <v>27</v>
      </c>
      <c r="Q104" s="144">
        <f t="shared" si="79"/>
        <v>3.1960573583452239</v>
      </c>
      <c r="S104" s="36" t="s">
        <v>20</v>
      </c>
      <c r="T104" s="36">
        <v>3.1324013932619694</v>
      </c>
      <c r="U104" s="35"/>
    </row>
    <row r="105" spans="3:21">
      <c r="C105" t="s">
        <v>22</v>
      </c>
      <c r="D105" s="128">
        <f t="shared" ref="D105:F105" si="88">(D18-D$90)/D$91</f>
        <v>0.34615384615384626</v>
      </c>
      <c r="E105" s="128">
        <f t="shared" si="88"/>
        <v>0.36359476809390473</v>
      </c>
      <c r="F105" s="128">
        <f t="shared" si="88"/>
        <v>0.29273036185518564</v>
      </c>
      <c r="G105" s="127">
        <f t="shared" si="77"/>
        <v>1</v>
      </c>
      <c r="H105" s="127">
        <f t="shared" si="77"/>
        <v>0.6275952210560688</v>
      </c>
      <c r="I105" s="128">
        <f t="shared" si="75"/>
        <v>0.15859295282705818</v>
      </c>
      <c r="J105" s="128">
        <f t="shared" si="75"/>
        <v>0.60931696164150995</v>
      </c>
      <c r="K105" s="128">
        <f t="shared" si="75"/>
        <v>0.23076923076923075</v>
      </c>
      <c r="L105" s="128">
        <f t="shared" si="75"/>
        <v>0.60621270000316851</v>
      </c>
      <c r="N105" s="90" t="s">
        <v>22</v>
      </c>
      <c r="O105" s="142">
        <f t="shared" si="78"/>
        <v>3.9068034774254281</v>
      </c>
      <c r="P105" s="143" t="s">
        <v>22</v>
      </c>
      <c r="Q105" s="144">
        <f t="shared" si="79"/>
        <v>4.8835043467817849</v>
      </c>
      <c r="S105" s="36" t="s">
        <v>27</v>
      </c>
      <c r="T105" s="36">
        <v>3.1960573583452239</v>
      </c>
      <c r="U105" s="35"/>
    </row>
    <row r="106" spans="3:21">
      <c r="C106" t="s">
        <v>5</v>
      </c>
      <c r="D106" s="128">
        <f t="shared" ref="D106:F106" si="89">(D19-D$90)/D$91</f>
        <v>0.84615384615384603</v>
      </c>
      <c r="E106" s="128">
        <f t="shared" si="89"/>
        <v>0.54712086914042368</v>
      </c>
      <c r="F106" s="128">
        <f t="shared" si="89"/>
        <v>1</v>
      </c>
      <c r="G106" s="133">
        <f t="shared" si="77"/>
        <v>0</v>
      </c>
      <c r="H106" s="127">
        <f t="shared" si="77"/>
        <v>0.98423793779019242</v>
      </c>
      <c r="I106" s="128">
        <f t="shared" si="75"/>
        <v>0.92856811679811224</v>
      </c>
      <c r="J106" s="128">
        <f t="shared" si="75"/>
        <v>0.9881562466613949</v>
      </c>
      <c r="K106" s="128">
        <f t="shared" si="75"/>
        <v>0.87912087912087911</v>
      </c>
      <c r="L106" s="128">
        <f t="shared" si="75"/>
        <v>0.10617220390420594</v>
      </c>
      <c r="N106" s="90" t="s">
        <v>5</v>
      </c>
      <c r="O106" s="142">
        <f t="shared" si="78"/>
        <v>5.5059696649988439</v>
      </c>
      <c r="P106" s="143" t="s">
        <v>5</v>
      </c>
      <c r="Q106" s="144">
        <f t="shared" si="79"/>
        <v>6.8824620812485549</v>
      </c>
      <c r="S106" s="36" t="s">
        <v>28</v>
      </c>
      <c r="T106" s="36">
        <v>3.2696676130623619</v>
      </c>
      <c r="U106" s="35"/>
    </row>
    <row r="107" spans="3:21">
      <c r="C107" t="s">
        <v>8</v>
      </c>
      <c r="D107" s="128">
        <f t="shared" ref="D107:F107" si="90">(D20-D$90)/D$91</f>
        <v>0.73076923076923073</v>
      </c>
      <c r="E107" s="128">
        <f t="shared" si="90"/>
        <v>0.60189625633862898</v>
      </c>
      <c r="F107" s="128">
        <f t="shared" si="90"/>
        <v>0.63748689585366736</v>
      </c>
      <c r="G107" s="127">
        <f t="shared" si="77"/>
        <v>0.63306937106426009</v>
      </c>
      <c r="H107" s="127">
        <f t="shared" si="77"/>
        <v>0.81124776753342787</v>
      </c>
      <c r="I107" s="128">
        <f t="shared" si="75"/>
        <v>0.31856595922967246</v>
      </c>
      <c r="J107" s="128">
        <f t="shared" si="75"/>
        <v>0.83484626145112728</v>
      </c>
      <c r="K107" s="128">
        <f t="shared" si="75"/>
        <v>0.95604395604395598</v>
      </c>
      <c r="L107" s="128">
        <f t="shared" si="75"/>
        <v>0.18334496682070514</v>
      </c>
      <c r="N107" s="90" t="s">
        <v>8</v>
      </c>
      <c r="O107" s="142">
        <f t="shared" si="78"/>
        <v>5.0875790890085275</v>
      </c>
      <c r="P107" s="143" t="s">
        <v>8</v>
      </c>
      <c r="Q107" s="144">
        <f t="shared" si="79"/>
        <v>6.3594738612606596</v>
      </c>
      <c r="S107" s="36" t="s">
        <v>23</v>
      </c>
      <c r="T107" s="36">
        <v>3.3279738932909964</v>
      </c>
      <c r="U107" s="35"/>
    </row>
    <row r="108" spans="3:21">
      <c r="C108" t="s">
        <v>10</v>
      </c>
      <c r="D108" s="128">
        <f t="shared" ref="D108:F108" si="91">(D21-D$90)/D$91</f>
        <v>0.63461538461538447</v>
      </c>
      <c r="E108" s="128">
        <f t="shared" si="91"/>
        <v>0.44044956962687237</v>
      </c>
      <c r="F108" s="128">
        <f t="shared" si="91"/>
        <v>0.422477677764523</v>
      </c>
      <c r="G108" s="127">
        <f t="shared" si="77"/>
        <v>0.52905775691215151</v>
      </c>
      <c r="H108" s="127">
        <f t="shared" si="77"/>
        <v>0.79537145959726641</v>
      </c>
      <c r="I108" s="128">
        <f t="shared" si="75"/>
        <v>0.31183164259183122</v>
      </c>
      <c r="J108" s="128">
        <f t="shared" si="75"/>
        <v>0.92959009310140384</v>
      </c>
      <c r="K108" s="128">
        <f t="shared" si="75"/>
        <v>0.69230769230769229</v>
      </c>
      <c r="L108" s="128">
        <f t="shared" si="75"/>
        <v>0.18500875002231579</v>
      </c>
      <c r="N108" s="90" t="s">
        <v>10</v>
      </c>
      <c r="O108" s="142">
        <f t="shared" si="78"/>
        <v>4.5092464028437433</v>
      </c>
      <c r="P108" s="143" t="s">
        <v>10</v>
      </c>
      <c r="Q108" s="144">
        <f t="shared" si="79"/>
        <v>5.6365580035546792</v>
      </c>
      <c r="S108" s="36" t="s">
        <v>26</v>
      </c>
      <c r="T108" s="36">
        <v>3.6352813511545765</v>
      </c>
      <c r="U108" s="35"/>
    </row>
    <row r="109" spans="3:21">
      <c r="C109" t="s">
        <v>29</v>
      </c>
      <c r="D109" s="128">
        <f t="shared" ref="D109:F109" si="92">(D22-D$90)/D$91</f>
        <v>0.21153846153846151</v>
      </c>
      <c r="E109" s="128">
        <f t="shared" si="92"/>
        <v>0.27929186247325233</v>
      </c>
      <c r="F109" s="128">
        <f t="shared" si="92"/>
        <v>7.4417091421754678E-2</v>
      </c>
      <c r="G109" s="127">
        <f t="shared" si="77"/>
        <v>0.70355232924723143</v>
      </c>
      <c r="H109" s="127">
        <f t="shared" si="77"/>
        <v>0.20179692615317762</v>
      </c>
      <c r="I109" s="128">
        <f t="shared" si="75"/>
        <v>5.6993960336196151E-2</v>
      </c>
      <c r="J109" s="128">
        <f t="shared" si="75"/>
        <v>0.23354535566265178</v>
      </c>
      <c r="K109" s="128">
        <f t="shared" si="75"/>
        <v>0.18681318681318682</v>
      </c>
      <c r="L109" s="128">
        <f t="shared" si="75"/>
        <v>0.17325398836243308</v>
      </c>
      <c r="N109" s="90" t="s">
        <v>29</v>
      </c>
      <c r="O109" s="142">
        <f t="shared" si="78"/>
        <v>1.9443486850608418</v>
      </c>
      <c r="P109" s="143" t="s">
        <v>29</v>
      </c>
      <c r="Q109" s="144">
        <f t="shared" si="79"/>
        <v>2.4304358563260524</v>
      </c>
      <c r="S109" s="36" t="s">
        <v>17</v>
      </c>
      <c r="T109" s="36">
        <v>3.7443826358059651</v>
      </c>
      <c r="U109" s="35"/>
    </row>
    <row r="110" spans="3:21">
      <c r="C110" t="s">
        <v>33</v>
      </c>
      <c r="D110" s="128">
        <f t="shared" ref="D110:F110" si="93">(D23-D$90)/D$91</f>
        <v>3.8461538461538491E-2</v>
      </c>
      <c r="E110" s="128">
        <f t="shared" si="93"/>
        <v>0.1033514748278164</v>
      </c>
      <c r="F110" s="128">
        <f t="shared" si="93"/>
        <v>0.13149694537830312</v>
      </c>
      <c r="G110" s="127">
        <f t="shared" si="77"/>
        <v>0.51311657259710586</v>
      </c>
      <c r="H110" s="127">
        <f t="shared" si="77"/>
        <v>0.17500065000242962</v>
      </c>
      <c r="I110" s="128">
        <f t="shared" si="75"/>
        <v>5.3565312980361726E-2</v>
      </c>
      <c r="J110" s="128">
        <f t="shared" si="75"/>
        <v>8.4839106442640796E-2</v>
      </c>
      <c r="K110" s="128">
        <f t="shared" si="75"/>
        <v>6.5934065934065936E-2</v>
      </c>
      <c r="L110" s="128">
        <f t="shared" si="75"/>
        <v>6.8389511042874773E-2</v>
      </c>
      <c r="N110" s="90" t="s">
        <v>33</v>
      </c>
      <c r="O110" s="142">
        <f t="shared" si="78"/>
        <v>1.1167309675640769</v>
      </c>
      <c r="P110" s="143" t="s">
        <v>33</v>
      </c>
      <c r="Q110" s="144">
        <f t="shared" si="79"/>
        <v>1.3959137094550962</v>
      </c>
      <c r="S110" s="36" t="s">
        <v>19</v>
      </c>
      <c r="T110" s="36">
        <v>4.0052566445167272</v>
      </c>
      <c r="U110" s="35"/>
    </row>
    <row r="111" spans="3:21">
      <c r="C111" t="s">
        <v>34</v>
      </c>
      <c r="D111" s="134">
        <f t="shared" ref="D111:F111" si="94">(D24-D$90)/D$91</f>
        <v>0</v>
      </c>
      <c r="E111" s="128">
        <f t="shared" si="94"/>
        <v>0.32305506436675641</v>
      </c>
      <c r="F111" s="128">
        <f t="shared" si="94"/>
        <v>0.16432780247984669</v>
      </c>
      <c r="G111" s="127">
        <f t="shared" si="77"/>
        <v>0.77790769931861392</v>
      </c>
      <c r="H111" s="133">
        <f t="shared" si="77"/>
        <v>0</v>
      </c>
      <c r="I111" s="128">
        <f t="shared" si="75"/>
        <v>0.13079634719113495</v>
      </c>
      <c r="J111" s="128">
        <f t="shared" si="75"/>
        <v>6.7708801201922131E-2</v>
      </c>
      <c r="K111" s="128">
        <f t="shared" si="75"/>
        <v>5.4945054945054958E-2</v>
      </c>
      <c r="L111" s="128">
        <f t="shared" si="75"/>
        <v>0.36116586424918307</v>
      </c>
      <c r="N111" s="90" t="s">
        <v>34</v>
      </c>
      <c r="O111" s="142">
        <f t="shared" si="78"/>
        <v>1.6362152003292103</v>
      </c>
      <c r="P111" s="143" t="s">
        <v>34</v>
      </c>
      <c r="Q111" s="144">
        <f t="shared" si="79"/>
        <v>2.0452690004115128</v>
      </c>
      <c r="S111" s="36" t="s">
        <v>21</v>
      </c>
      <c r="T111" s="36">
        <v>4.2671208142253043</v>
      </c>
      <c r="U111" s="35"/>
    </row>
    <row r="112" spans="3:21">
      <c r="C112" t="s">
        <v>23</v>
      </c>
      <c r="D112" s="128">
        <f t="shared" ref="D112:F112" si="95">(D25-D$90)/D$91</f>
        <v>0.28846153846153849</v>
      </c>
      <c r="E112" s="128">
        <f t="shared" si="95"/>
        <v>8.4488678193740147E-2</v>
      </c>
      <c r="F112" s="128">
        <f t="shared" si="95"/>
        <v>0.1949680078082637</v>
      </c>
      <c r="G112" s="127">
        <f t="shared" si="77"/>
        <v>0.52199178740986774</v>
      </c>
      <c r="H112" s="127">
        <f t="shared" si="77"/>
        <v>0.38145613781261495</v>
      </c>
      <c r="I112" s="128">
        <f t="shared" si="75"/>
        <v>0.15978914700065136</v>
      </c>
      <c r="J112" s="128">
        <f t="shared" si="75"/>
        <v>0.44475365990964172</v>
      </c>
      <c r="K112" s="128">
        <f t="shared" si="75"/>
        <v>0.20879120879120883</v>
      </c>
      <c r="L112" s="128">
        <f t="shared" si="75"/>
        <v>0.51740729224627213</v>
      </c>
      <c r="N112" s="90" t="s">
        <v>23</v>
      </c>
      <c r="O112" s="142">
        <f t="shared" si="78"/>
        <v>2.6623791146327971</v>
      </c>
      <c r="P112" s="143" t="s">
        <v>23</v>
      </c>
      <c r="Q112" s="144">
        <f t="shared" si="79"/>
        <v>3.3279738932909964</v>
      </c>
      <c r="S112" s="36" t="s">
        <v>13</v>
      </c>
      <c r="T112" s="36">
        <v>4.2831530362507628</v>
      </c>
      <c r="U112" s="35"/>
    </row>
    <row r="113" spans="3:21">
      <c r="C113" t="s">
        <v>9</v>
      </c>
      <c r="D113" s="128">
        <f t="shared" ref="D113:F113" si="96">(D26-D$90)/D$91</f>
        <v>0.80769230769230771</v>
      </c>
      <c r="E113" s="128">
        <f t="shared" si="96"/>
        <v>0.49645311994715802</v>
      </c>
      <c r="F113" s="128">
        <f t="shared" si="96"/>
        <v>0.34915952716625093</v>
      </c>
      <c r="G113" s="127">
        <f t="shared" si="77"/>
        <v>0.40161786102482833</v>
      </c>
      <c r="H113" s="127">
        <f t="shared" si="77"/>
        <v>1</v>
      </c>
      <c r="I113" s="128">
        <f t="shared" si="75"/>
        <v>0.49171866499348849</v>
      </c>
      <c r="J113" s="128">
        <f t="shared" si="75"/>
        <v>1</v>
      </c>
      <c r="K113" s="128">
        <f t="shared" si="75"/>
        <v>0.93406593406593397</v>
      </c>
      <c r="L113" s="128">
        <f t="shared" si="75"/>
        <v>0.12095510704210277</v>
      </c>
      <c r="N113" s="90" t="s">
        <v>9</v>
      </c>
      <c r="O113" s="142">
        <f t="shared" si="78"/>
        <v>5.1788561983753665</v>
      </c>
      <c r="P113" s="143" t="s">
        <v>9</v>
      </c>
      <c r="Q113" s="144">
        <f t="shared" si="79"/>
        <v>6.4735702479692083</v>
      </c>
      <c r="S113" s="36" t="s">
        <v>16</v>
      </c>
      <c r="T113" s="36">
        <v>4.5682929800869498</v>
      </c>
      <c r="U113" s="35"/>
    </row>
    <row r="114" spans="3:21">
      <c r="C114" t="s">
        <v>13</v>
      </c>
      <c r="D114" s="128">
        <f t="shared" ref="D114:F114" si="97">(D27-D$90)/D$91</f>
        <v>0.65384615384615374</v>
      </c>
      <c r="E114" s="128">
        <f t="shared" si="97"/>
        <v>0.52660676074556756</v>
      </c>
      <c r="F114" s="128">
        <f t="shared" si="97"/>
        <v>0.35861620214727247</v>
      </c>
      <c r="G114" s="127">
        <f t="shared" si="77"/>
        <v>0.45715421235305453</v>
      </c>
      <c r="H114" s="127">
        <f t="shared" si="77"/>
        <v>0.81558135456655334</v>
      </c>
      <c r="I114" s="128">
        <f t="shared" si="75"/>
        <v>8.2193696462958543E-3</v>
      </c>
      <c r="J114" s="134">
        <f t="shared" si="75"/>
        <v>0</v>
      </c>
      <c r="K114" s="128">
        <f t="shared" si="75"/>
        <v>1</v>
      </c>
      <c r="L114" s="134">
        <f t="shared" si="75"/>
        <v>4.9109857142133166E-2</v>
      </c>
      <c r="N114" s="90" t="s">
        <v>13</v>
      </c>
      <c r="O114" s="142">
        <f t="shared" si="78"/>
        <v>3.4265224290006104</v>
      </c>
      <c r="P114" s="143" t="s">
        <v>13</v>
      </c>
      <c r="Q114" s="144">
        <f t="shared" si="79"/>
        <v>4.2831530362507628</v>
      </c>
      <c r="S114" s="36" t="s">
        <v>22</v>
      </c>
      <c r="T114" s="36">
        <v>4.8835043467817849</v>
      </c>
      <c r="U114" s="35"/>
    </row>
    <row r="115" spans="3:21">
      <c r="C115" t="s">
        <v>26</v>
      </c>
      <c r="D115" s="128">
        <f t="shared" ref="D115:F115" si="98">(D28-D$90)/D$91</f>
        <v>0.25</v>
      </c>
      <c r="E115" s="128">
        <f t="shared" si="98"/>
        <v>0.38893208292337222</v>
      </c>
      <c r="F115" s="128">
        <f t="shared" si="98"/>
        <v>0.39079637060333294</v>
      </c>
      <c r="G115" s="127">
        <f t="shared" si="77"/>
        <v>0.826526265353141</v>
      </c>
      <c r="H115" s="127">
        <f t="shared" si="77"/>
        <v>0.35375575876524412</v>
      </c>
      <c r="I115" s="128">
        <f t="shared" si="75"/>
        <v>0.26876406972781114</v>
      </c>
      <c r="J115" s="128">
        <f t="shared" si="75"/>
        <v>0.44271010730168348</v>
      </c>
      <c r="K115" s="128">
        <f t="shared" si="75"/>
        <v>0.13186813186813187</v>
      </c>
      <c r="L115" s="128">
        <f t="shared" si="75"/>
        <v>0.24473652114429748</v>
      </c>
      <c r="N115" s="90" t="s">
        <v>26</v>
      </c>
      <c r="O115" s="142">
        <f t="shared" si="78"/>
        <v>2.9082250809236614</v>
      </c>
      <c r="P115" s="143" t="s">
        <v>26</v>
      </c>
      <c r="Q115" s="144">
        <f t="shared" si="79"/>
        <v>3.6352813511545765</v>
      </c>
      <c r="S115" s="36" t="s">
        <v>15</v>
      </c>
      <c r="T115" s="36">
        <v>5.1734375478990842</v>
      </c>
      <c r="U115" s="35"/>
    </row>
    <row r="116" spans="3:21">
      <c r="C116" t="s">
        <v>12</v>
      </c>
      <c r="D116" s="128">
        <f t="shared" ref="D116:F116" si="99">(D29-D$90)/D$91</f>
        <v>0.67307692307692302</v>
      </c>
      <c r="E116" s="128">
        <f t="shared" si="99"/>
        <v>0.59848010513351535</v>
      </c>
      <c r="F116" s="128">
        <f t="shared" si="99"/>
        <v>0.46587861041824807</v>
      </c>
      <c r="G116" s="127">
        <f t="shared" si="77"/>
        <v>0.53607789808256001</v>
      </c>
      <c r="H116" s="127">
        <f t="shared" si="77"/>
        <v>0.89580131314652989</v>
      </c>
      <c r="I116" s="128">
        <f t="shared" si="75"/>
        <v>0.28877206488314988</v>
      </c>
      <c r="J116" s="128">
        <f t="shared" si="75"/>
        <v>0.92325903383387475</v>
      </c>
      <c r="K116" s="128">
        <f t="shared" si="75"/>
        <v>0.59340659340659341</v>
      </c>
      <c r="L116" s="128">
        <f t="shared" si="75"/>
        <v>0.18564896016848401</v>
      </c>
      <c r="N116" s="90" t="s">
        <v>12</v>
      </c>
      <c r="O116" s="142">
        <f t="shared" si="78"/>
        <v>4.6282221443739964</v>
      </c>
      <c r="P116" s="143" t="s">
        <v>12</v>
      </c>
      <c r="Q116" s="144">
        <f t="shared" si="79"/>
        <v>5.7852776804674955</v>
      </c>
      <c r="S116" s="36" t="s">
        <v>14</v>
      </c>
      <c r="T116" s="36">
        <v>5.2995649007831336</v>
      </c>
      <c r="U116" s="35"/>
    </row>
    <row r="117" spans="3:21">
      <c r="C117" t="s">
        <v>16</v>
      </c>
      <c r="D117" s="128">
        <f t="shared" ref="D117:F117" si="100">(D30-D$90)/D$91</f>
        <v>0.48076923076923073</v>
      </c>
      <c r="E117" s="128">
        <f t="shared" si="100"/>
        <v>0.38674753507317372</v>
      </c>
      <c r="F117" s="128">
        <f t="shared" si="100"/>
        <v>0.30337996601959288</v>
      </c>
      <c r="G117" s="127">
        <f t="shared" si="77"/>
        <v>0.75718564597609994</v>
      </c>
      <c r="H117" s="127">
        <f t="shared" si="77"/>
        <v>0.73806622200294281</v>
      </c>
      <c r="I117" s="128">
        <f t="shared" si="75"/>
        <v>0.15608718627486773</v>
      </c>
      <c r="J117" s="128">
        <f t="shared" si="75"/>
        <v>0.96194181399018475</v>
      </c>
      <c r="K117" s="128">
        <f t="shared" si="75"/>
        <v>0.15384615384615385</v>
      </c>
      <c r="L117" s="128">
        <f t="shared" si="75"/>
        <v>6.1674380663696536E-2</v>
      </c>
      <c r="N117" s="90" t="s">
        <v>16</v>
      </c>
      <c r="O117" s="142">
        <f t="shared" si="78"/>
        <v>3.6546343840695599</v>
      </c>
      <c r="P117" s="143" t="s">
        <v>16</v>
      </c>
      <c r="Q117" s="144">
        <f t="shared" si="79"/>
        <v>4.5682929800869498</v>
      </c>
      <c r="S117" s="36" t="s">
        <v>18</v>
      </c>
      <c r="T117" s="36">
        <v>5.4256320320202276</v>
      </c>
      <c r="U117" s="35"/>
    </row>
    <row r="118" spans="3:21">
      <c r="C118" t="s">
        <v>21</v>
      </c>
      <c r="D118" s="128">
        <f t="shared" ref="D118:F118" si="101">(D31-D$90)/D$91</f>
        <v>0.28846153846153849</v>
      </c>
      <c r="E118" s="128">
        <f t="shared" si="101"/>
        <v>0.41562484948981349</v>
      </c>
      <c r="F118" s="128">
        <f t="shared" si="101"/>
        <v>0.38956006217691497</v>
      </c>
      <c r="G118" s="127">
        <f t="shared" si="77"/>
        <v>0.91900412295543965</v>
      </c>
      <c r="H118" s="127">
        <f t="shared" si="77"/>
        <v>0.44978862445720402</v>
      </c>
      <c r="I118" s="128">
        <f t="shared" si="75"/>
        <v>0.39437141946428278</v>
      </c>
      <c r="J118" s="128">
        <f t="shared" si="75"/>
        <v>0.45756813062667107</v>
      </c>
      <c r="K118" s="128">
        <f t="shared" si="75"/>
        <v>0.30769230769230771</v>
      </c>
      <c r="L118" s="128">
        <f t="shared" si="75"/>
        <v>0.1942180518894355</v>
      </c>
      <c r="N118" s="90" t="s">
        <v>21</v>
      </c>
      <c r="O118" s="142">
        <f t="shared" si="78"/>
        <v>3.4136966513802434</v>
      </c>
      <c r="P118" s="143" t="s">
        <v>21</v>
      </c>
      <c r="Q118" s="144">
        <f t="shared" si="79"/>
        <v>4.2671208142253043</v>
      </c>
      <c r="S118" s="36" t="s">
        <v>10</v>
      </c>
      <c r="T118" s="36">
        <v>5.6365580035546792</v>
      </c>
      <c r="U118" s="35"/>
    </row>
    <row r="119" spans="3:21">
      <c r="C119" t="s">
        <v>14</v>
      </c>
      <c r="D119" s="128">
        <f t="shared" ref="D119:F119" si="102">(D32-D$90)/D$91</f>
        <v>0.57692307692307676</v>
      </c>
      <c r="E119" s="128">
        <f t="shared" si="102"/>
        <v>0.28336165791700813</v>
      </c>
      <c r="F119" s="128">
        <f t="shared" si="102"/>
        <v>0.21266673896540503</v>
      </c>
      <c r="G119" s="127">
        <f t="shared" si="77"/>
        <v>0.78560081427954986</v>
      </c>
      <c r="H119" s="127">
        <f t="shared" si="77"/>
        <v>0.7364770834453257</v>
      </c>
      <c r="I119" s="128">
        <f t="shared" si="75"/>
        <v>0.10254539292176719</v>
      </c>
      <c r="J119" s="128">
        <f t="shared" si="75"/>
        <v>0.41517449779355892</v>
      </c>
      <c r="K119" s="128">
        <f t="shared" si="75"/>
        <v>0.89010989010989017</v>
      </c>
      <c r="L119" s="128">
        <f t="shared" si="75"/>
        <v>0.48480696671213197</v>
      </c>
      <c r="N119" s="90" t="s">
        <v>14</v>
      </c>
      <c r="O119" s="142">
        <f t="shared" si="78"/>
        <v>4.2396519206265069</v>
      </c>
      <c r="P119" s="143" t="s">
        <v>14</v>
      </c>
      <c r="Q119" s="144">
        <f t="shared" si="79"/>
        <v>5.2995649007831336</v>
      </c>
      <c r="S119" s="36" t="s">
        <v>12</v>
      </c>
      <c r="T119" s="36">
        <v>5.7852776804674955</v>
      </c>
      <c r="U119" s="35"/>
    </row>
    <row r="120" spans="3:21">
      <c r="C120" t="s">
        <v>30</v>
      </c>
      <c r="D120" s="128">
        <f t="shared" ref="D120:F120" si="103">(D33-D$90)/D$91</f>
        <v>0.11538461538461527</v>
      </c>
      <c r="E120" s="128">
        <f t="shared" si="103"/>
        <v>0.29666847852262646</v>
      </c>
      <c r="F120" s="128">
        <f t="shared" si="103"/>
        <v>5.7932979069515222E-2</v>
      </c>
      <c r="G120" s="127">
        <f t="shared" si="77"/>
        <v>0.6161020805538644</v>
      </c>
      <c r="H120" s="127">
        <f t="shared" si="77"/>
        <v>0.34612568232861834</v>
      </c>
      <c r="I120" s="128">
        <f t="shared" si="75"/>
        <v>1.8792674653780917E-2</v>
      </c>
      <c r="J120" s="128">
        <f t="shared" si="75"/>
        <v>0.14978756644152041</v>
      </c>
      <c r="K120" s="128">
        <f t="shared" si="75"/>
        <v>3.2967032967032968E-2</v>
      </c>
      <c r="L120" s="128">
        <f t="shared" si="75"/>
        <v>8.2790033195288062E-2</v>
      </c>
      <c r="N120" s="90" t="s">
        <v>30</v>
      </c>
      <c r="O120" s="142">
        <f t="shared" si="78"/>
        <v>1.5392504143207912</v>
      </c>
      <c r="P120" s="143" t="s">
        <v>30</v>
      </c>
      <c r="Q120" s="144">
        <f t="shared" si="79"/>
        <v>1.924063017900989</v>
      </c>
      <c r="S120" s="36" t="s">
        <v>6</v>
      </c>
      <c r="T120" s="36">
        <v>6.031296341549103</v>
      </c>
      <c r="U120" s="35"/>
    </row>
    <row r="121" spans="3:21">
      <c r="C121" t="s">
        <v>20</v>
      </c>
      <c r="D121" s="128">
        <f t="shared" ref="D121:F121" si="104">(D34-D$90)/D$91</f>
        <v>0.34615384615384603</v>
      </c>
      <c r="E121" s="128">
        <f t="shared" si="104"/>
        <v>0.49470892189983406</v>
      </c>
      <c r="F121" s="128">
        <f t="shared" si="104"/>
        <v>0.38849727072262585</v>
      </c>
      <c r="G121" s="127">
        <f t="shared" si="77"/>
        <v>0.69205700441712747</v>
      </c>
      <c r="H121" s="127">
        <f t="shared" si="77"/>
        <v>0.39180586455966038</v>
      </c>
      <c r="I121" s="128">
        <f t="shared" si="75"/>
        <v>0.18169355765207568</v>
      </c>
      <c r="J121" s="128">
        <f t="shared" si="75"/>
        <v>5.2503659674790433E-2</v>
      </c>
      <c r="K121" s="128">
        <f t="shared" si="75"/>
        <v>0.2857142857142857</v>
      </c>
      <c r="L121" s="128">
        <f t="shared" si="75"/>
        <v>0.11438980012655961</v>
      </c>
      <c r="N121" s="90" t="s">
        <v>20</v>
      </c>
      <c r="O121" s="142">
        <f t="shared" si="78"/>
        <v>2.5059211146095755</v>
      </c>
      <c r="P121" s="143" t="s">
        <v>20</v>
      </c>
      <c r="Q121" s="144">
        <f t="shared" si="79"/>
        <v>3.1324013932619694</v>
      </c>
      <c r="S121" s="36" t="s">
        <v>11</v>
      </c>
      <c r="T121" s="36">
        <v>6.2863798978884908</v>
      </c>
      <c r="U121" s="35"/>
    </row>
    <row r="122" spans="3:21">
      <c r="C122" t="s">
        <v>11</v>
      </c>
      <c r="D122" s="128">
        <f t="shared" ref="D122:F122" si="105">(D35-D$90)/D$91</f>
        <v>0.67307692307692302</v>
      </c>
      <c r="E122" s="128">
        <f t="shared" si="105"/>
        <v>0.59232208835894018</v>
      </c>
      <c r="F122" s="128">
        <f t="shared" si="105"/>
        <v>0.56173227777175283</v>
      </c>
      <c r="G122" s="127">
        <f t="shared" si="77"/>
        <v>0.68436549789437451</v>
      </c>
      <c r="H122" s="127">
        <f t="shared" si="77"/>
        <v>0.9111607908403595</v>
      </c>
      <c r="I122" s="128">
        <f t="shared" si="75"/>
        <v>0.39230951957092713</v>
      </c>
      <c r="J122" s="128">
        <f t="shared" si="75"/>
        <v>0.98630855298538123</v>
      </c>
      <c r="K122" s="128">
        <f t="shared" si="75"/>
        <v>0.48351648351648358</v>
      </c>
      <c r="L122" s="128">
        <f t="shared" si="75"/>
        <v>0.3213389673609976</v>
      </c>
      <c r="N122" s="90" t="s">
        <v>11</v>
      </c>
      <c r="O122" s="142">
        <f t="shared" si="78"/>
        <v>5.0291039183107928</v>
      </c>
      <c r="P122" s="143" t="s">
        <v>11</v>
      </c>
      <c r="Q122" s="144">
        <f t="shared" si="79"/>
        <v>6.2863798978884908</v>
      </c>
      <c r="S122" s="36" t="s">
        <v>8</v>
      </c>
      <c r="T122" s="36">
        <v>6.3594738612606596</v>
      </c>
      <c r="U122" s="35"/>
    </row>
    <row r="123" spans="3:21">
      <c r="C123" t="s">
        <v>31</v>
      </c>
      <c r="D123" s="128">
        <f t="shared" ref="D123:F123" si="106">(D36-D$90)/D$91</f>
        <v>7.6923076923076886E-2</v>
      </c>
      <c r="E123" s="128">
        <f t="shared" si="106"/>
        <v>0.32458940821114801</v>
      </c>
      <c r="F123" s="128">
        <f t="shared" si="106"/>
        <v>0.10233163431298123</v>
      </c>
      <c r="G123" s="127">
        <f t="shared" si="77"/>
        <v>0.80123758698770475</v>
      </c>
      <c r="H123" s="127">
        <f t="shared" si="77"/>
        <v>0.26406814523106981</v>
      </c>
      <c r="I123" s="128">
        <f t="shared" si="75"/>
        <v>0.1590585364801517</v>
      </c>
      <c r="J123" s="128">
        <f t="shared" si="75"/>
        <v>0.20503569024045679</v>
      </c>
      <c r="K123" s="128">
        <f t="shared" si="75"/>
        <v>0</v>
      </c>
      <c r="L123" s="128">
        <f t="shared" si="75"/>
        <v>0.31883507752117307</v>
      </c>
      <c r="N123" s="90" t="s">
        <v>31</v>
      </c>
      <c r="O123" s="142">
        <f t="shared" si="78"/>
        <v>2.0386186346456978</v>
      </c>
      <c r="P123" s="143" t="s">
        <v>31</v>
      </c>
      <c r="Q123" s="144">
        <f t="shared" si="79"/>
        <v>2.5482732933071222</v>
      </c>
      <c r="S123" s="36" t="s">
        <v>9</v>
      </c>
      <c r="T123" s="36">
        <v>6.4735702479692083</v>
      </c>
      <c r="U123" s="35"/>
    </row>
    <row r="124" spans="3:21">
      <c r="C124" t="s">
        <v>7</v>
      </c>
      <c r="D124" s="128">
        <f t="shared" ref="D124:F124" si="107">(D37-D$90)/D$91</f>
        <v>0.75</v>
      </c>
      <c r="E124" s="128">
        <f t="shared" si="107"/>
        <v>0.46815376464679126</v>
      </c>
      <c r="F124" s="128">
        <f t="shared" si="107"/>
        <v>0.51601055561580433</v>
      </c>
      <c r="G124" s="127">
        <f t="shared" si="77"/>
        <v>0.37457865627586567</v>
      </c>
      <c r="H124" s="127">
        <f t="shared" si="77"/>
        <v>0.98787014149711183</v>
      </c>
      <c r="I124" s="128">
        <f t="shared" si="75"/>
        <v>0.73675195069615751</v>
      </c>
      <c r="J124" s="128">
        <f t="shared" si="75"/>
        <v>0.94963868934866469</v>
      </c>
      <c r="K124" s="128">
        <f t="shared" si="75"/>
        <v>0.97802197802197799</v>
      </c>
      <c r="L124" s="128">
        <f t="shared" si="75"/>
        <v>0.81604850242753535</v>
      </c>
      <c r="N124" s="90" t="s">
        <v>7</v>
      </c>
      <c r="O124" s="142">
        <f t="shared" si="78"/>
        <v>6.0849920783986109</v>
      </c>
      <c r="P124" s="143" t="s">
        <v>7</v>
      </c>
      <c r="Q124" s="144">
        <f t="shared" si="79"/>
        <v>7.6062400979982634</v>
      </c>
      <c r="S124" s="36" t="s">
        <v>5</v>
      </c>
      <c r="T124" s="36">
        <v>6.8824620812485549</v>
      </c>
      <c r="U124" s="35"/>
    </row>
    <row r="125" spans="3:21">
      <c r="C125" t="s">
        <v>18</v>
      </c>
      <c r="D125" s="128">
        <f t="shared" ref="D125:F125" si="108">(D38-D$90)/D$91</f>
        <v>0.46153846153846151</v>
      </c>
      <c r="E125" s="128">
        <f t="shared" si="108"/>
        <v>0.60395351557393406</v>
      </c>
      <c r="F125" s="128">
        <f t="shared" si="108"/>
        <v>0.42616491342226076</v>
      </c>
      <c r="G125" s="127">
        <f t="shared" si="77"/>
        <v>0.70256585914064984</v>
      </c>
      <c r="H125" s="127">
        <f t="shared" si="77"/>
        <v>0.57465547006955187</v>
      </c>
      <c r="I125" s="128">
        <f t="shared" si="75"/>
        <v>0.38301625477230938</v>
      </c>
      <c r="J125" s="128">
        <f t="shared" si="75"/>
        <v>0.72123861462773931</v>
      </c>
      <c r="K125" s="128">
        <f t="shared" si="75"/>
        <v>0.43956043956043955</v>
      </c>
      <c r="L125" s="128">
        <f t="shared" si="75"/>
        <v>0.54287131140893341</v>
      </c>
      <c r="N125" s="90" t="s">
        <v>18</v>
      </c>
      <c r="O125" s="142">
        <f t="shared" si="78"/>
        <v>4.3405056256161823</v>
      </c>
      <c r="P125" s="143" t="s">
        <v>18</v>
      </c>
      <c r="Q125" s="144">
        <f t="shared" si="79"/>
        <v>5.4256320320202276</v>
      </c>
      <c r="S125" s="36" t="s">
        <v>4</v>
      </c>
      <c r="T125" s="36">
        <v>7.1242878223248338</v>
      </c>
      <c r="U125" s="35"/>
    </row>
    <row r="126" spans="3:21">
      <c r="C126" t="s">
        <v>15</v>
      </c>
      <c r="D126" s="128">
        <f t="shared" ref="D126:F126" si="109">(D39-D$90)/D$91</f>
        <v>0.51923076923076905</v>
      </c>
      <c r="E126" s="128">
        <f t="shared" si="109"/>
        <v>0.51493405073655385</v>
      </c>
      <c r="F126" s="128">
        <f t="shared" si="109"/>
        <v>0.23764595307811878</v>
      </c>
      <c r="G126" s="127">
        <f t="shared" si="77"/>
        <v>0.67446781864070249</v>
      </c>
      <c r="H126" s="127">
        <f t="shared" si="77"/>
        <v>0.75175670368216574</v>
      </c>
      <c r="I126" s="128">
        <f t="shared" si="75"/>
        <v>0.16406064767477391</v>
      </c>
      <c r="J126" s="128">
        <f t="shared" si="75"/>
        <v>0.82267827513287606</v>
      </c>
      <c r="K126" s="128">
        <f t="shared" si="75"/>
        <v>0.64835164835164838</v>
      </c>
      <c r="L126" s="128">
        <f t="shared" si="75"/>
        <v>0.18191417369899565</v>
      </c>
      <c r="N126" s="90" t="s">
        <v>15</v>
      </c>
      <c r="O126" s="142">
        <f t="shared" si="78"/>
        <v>4.1387500383192677</v>
      </c>
      <c r="P126" s="143" t="s">
        <v>15</v>
      </c>
      <c r="Q126" s="144">
        <f t="shared" si="79"/>
        <v>5.1734375478990842</v>
      </c>
      <c r="S126" s="36" t="s">
        <v>7</v>
      </c>
      <c r="T126" s="36">
        <v>7.6062400979982634</v>
      </c>
      <c r="U126" s="35"/>
    </row>
    <row r="127" spans="3:21" ht="15.75" thickBot="1">
      <c r="C127" t="s">
        <v>6</v>
      </c>
      <c r="D127" s="128">
        <f t="shared" ref="D127:F127" si="110">(D40-D$90)/D$91</f>
        <v>0.76923076923076905</v>
      </c>
      <c r="E127" s="128">
        <f t="shared" si="110"/>
        <v>0.56896290740957356</v>
      </c>
      <c r="F127" s="128">
        <f t="shared" si="110"/>
        <v>0.4020894335393847</v>
      </c>
      <c r="G127" s="127">
        <f t="shared" si="77"/>
        <v>0.58474719987369084</v>
      </c>
      <c r="H127" s="127">
        <f t="shared" si="77"/>
        <v>0.92103230184394957</v>
      </c>
      <c r="I127" s="128">
        <f t="shared" si="75"/>
        <v>0.23617793617270263</v>
      </c>
      <c r="J127" s="128">
        <f t="shared" si="75"/>
        <v>0.10206590052677003</v>
      </c>
      <c r="K127" s="128">
        <f t="shared" si="75"/>
        <v>0.96703296703296704</v>
      </c>
      <c r="L127" s="128">
        <f t="shared" si="75"/>
        <v>0.75922382808395417</v>
      </c>
      <c r="N127" s="106" t="s">
        <v>6</v>
      </c>
      <c r="O127" s="145">
        <f t="shared" si="78"/>
        <v>4.8250370732392822</v>
      </c>
      <c r="P127" s="146" t="s">
        <v>6</v>
      </c>
      <c r="Q127" s="147">
        <f t="shared" si="79"/>
        <v>6.031296341549103</v>
      </c>
      <c r="S127" s="36" t="s">
        <v>3</v>
      </c>
      <c r="T127" s="36">
        <v>8.6591518766298474</v>
      </c>
      <c r="U127" s="35"/>
    </row>
    <row r="130" spans="7:8">
      <c r="G130" s="37"/>
      <c r="H130" s="37"/>
    </row>
    <row r="131" spans="7:8">
      <c r="G131" s="37"/>
      <c r="H131" s="37"/>
    </row>
    <row r="132" spans="7:8">
      <c r="G132" s="37"/>
      <c r="H132" s="37"/>
    </row>
    <row r="133" spans="7:8">
      <c r="G133" s="37"/>
      <c r="H133" s="37"/>
    </row>
    <row r="134" spans="7:8">
      <c r="G134" s="37"/>
      <c r="H134" s="37"/>
    </row>
    <row r="135" spans="7:8">
      <c r="G135" s="37"/>
      <c r="H135" s="37"/>
    </row>
    <row r="136" spans="7:8">
      <c r="G136" s="37"/>
      <c r="H136" s="37"/>
    </row>
    <row r="137" spans="7:8">
      <c r="G137" s="37"/>
      <c r="H137" s="37"/>
    </row>
    <row r="138" spans="7:8">
      <c r="G138" s="37"/>
      <c r="H138" s="37"/>
    </row>
    <row r="139" spans="7:8">
      <c r="G139" s="37"/>
      <c r="H139" s="37"/>
    </row>
    <row r="140" spans="7:8">
      <c r="G140" s="37"/>
      <c r="H140" s="37"/>
    </row>
    <row r="141" spans="7:8">
      <c r="G141" s="37"/>
      <c r="H141" s="37"/>
    </row>
    <row r="142" spans="7:8">
      <c r="G142" s="37"/>
      <c r="H142" s="37"/>
    </row>
    <row r="143" spans="7:8">
      <c r="G143" s="37"/>
      <c r="H143" s="37"/>
    </row>
    <row r="144" spans="7:8">
      <c r="G144" s="37"/>
      <c r="H144" s="37"/>
    </row>
    <row r="145" spans="7:8">
      <c r="G145" s="37"/>
      <c r="H145" s="37"/>
    </row>
    <row r="146" spans="7:8">
      <c r="G146" s="37"/>
      <c r="H146" s="37"/>
    </row>
    <row r="147" spans="7:8">
      <c r="G147" s="37"/>
      <c r="H147" s="37"/>
    </row>
    <row r="148" spans="7:8">
      <c r="G148" s="37"/>
      <c r="H148" s="37"/>
    </row>
    <row r="149" spans="7:8">
      <c r="G149" s="37"/>
      <c r="H149" s="37"/>
    </row>
    <row r="150" spans="7:8">
      <c r="G150" s="37"/>
      <c r="H150" s="37"/>
    </row>
    <row r="151" spans="7:8">
      <c r="G151" s="37"/>
      <c r="H151" s="37"/>
    </row>
    <row r="152" spans="7:8">
      <c r="G152" s="37"/>
      <c r="H152" s="37"/>
    </row>
    <row r="153" spans="7:8">
      <c r="G153" s="37"/>
      <c r="H153" s="37"/>
    </row>
    <row r="154" spans="7:8">
      <c r="G154" s="37"/>
      <c r="H154" s="37"/>
    </row>
    <row r="155" spans="7:8">
      <c r="G155" s="37"/>
      <c r="H155" s="37"/>
    </row>
    <row r="156" spans="7:8">
      <c r="G156" s="37"/>
      <c r="H156" s="37"/>
    </row>
    <row r="157" spans="7:8">
      <c r="G157" s="37"/>
      <c r="H157" s="37"/>
    </row>
    <row r="158" spans="7:8">
      <c r="G158" s="37"/>
      <c r="H158" s="37"/>
    </row>
    <row r="159" spans="7:8">
      <c r="G159" s="37"/>
      <c r="H159" s="37"/>
    </row>
    <row r="160" spans="7:8">
      <c r="G160" s="37"/>
      <c r="H160" s="37"/>
    </row>
    <row r="161" spans="7:8">
      <c r="G161" s="37"/>
      <c r="H161" s="37"/>
    </row>
    <row r="162" spans="7:8">
      <c r="G162" s="37"/>
      <c r="H162" s="37"/>
    </row>
  </sheetData>
  <sortState xmlns:xlrd2="http://schemas.microsoft.com/office/spreadsheetml/2017/richdata2" ref="AG8:AI40">
    <sortCondition ref="AH8:AH40"/>
  </sortState>
  <mergeCells count="1">
    <mergeCell ref="A2:F2"/>
  </mergeCells>
  <conditionalFormatting sqref="D8:D40">
    <cfRule type="colorScale" priority="34">
      <colorScale>
        <cfvo type="min"/>
        <cfvo type="percentile" val="50"/>
        <cfvo type="max"/>
        <color rgb="FFF8696B"/>
        <color theme="0"/>
        <color rgb="FF63BE7B"/>
      </colorScale>
    </cfRule>
  </conditionalFormatting>
  <conditionalFormatting sqref="E8:E40">
    <cfRule type="colorScale" priority="33">
      <colorScale>
        <cfvo type="min"/>
        <cfvo type="percentile" val="50"/>
        <cfvo type="max"/>
        <color rgb="FFF8696B"/>
        <color theme="0"/>
        <color rgb="FF63BE7B"/>
      </colorScale>
    </cfRule>
  </conditionalFormatting>
  <conditionalFormatting sqref="F8:F40">
    <cfRule type="colorScale" priority="32">
      <colorScale>
        <cfvo type="min"/>
        <cfvo type="percentile" val="50"/>
        <cfvo type="max"/>
        <color rgb="FFF8696B"/>
        <color theme="0"/>
        <color rgb="FF63BE7B"/>
      </colorScale>
    </cfRule>
  </conditionalFormatting>
  <conditionalFormatting sqref="I8:I40">
    <cfRule type="colorScale" priority="31">
      <colorScale>
        <cfvo type="min"/>
        <cfvo type="percentile" val="50"/>
        <cfvo type="max"/>
        <color rgb="FFF8696B"/>
        <color theme="0"/>
        <color rgb="FF63BE7B"/>
      </colorScale>
    </cfRule>
  </conditionalFormatting>
  <conditionalFormatting sqref="J8:J40">
    <cfRule type="colorScale" priority="30">
      <colorScale>
        <cfvo type="min"/>
        <cfvo type="percentile" val="50"/>
        <cfvo type="max"/>
        <color rgb="FFF8696B"/>
        <color theme="0"/>
        <color rgb="FF63BE7B"/>
      </colorScale>
    </cfRule>
  </conditionalFormatting>
  <conditionalFormatting sqref="K8:K40">
    <cfRule type="colorScale" priority="29">
      <colorScale>
        <cfvo type="min"/>
        <cfvo type="percentile" val="50"/>
        <cfvo type="max"/>
        <color rgb="FFF8696B"/>
        <color theme="0"/>
        <color rgb="FF63BE7B"/>
      </colorScale>
    </cfRule>
  </conditionalFormatting>
  <conditionalFormatting sqref="L8:L40">
    <cfRule type="colorScale" priority="28">
      <colorScale>
        <cfvo type="min"/>
        <cfvo type="percentile" val="50"/>
        <cfvo type="max"/>
        <color rgb="FFF8696B"/>
        <color theme="0"/>
        <color rgb="FF63BE7B"/>
      </colorScale>
    </cfRule>
  </conditionalFormatting>
  <conditionalFormatting sqref="G8:G40">
    <cfRule type="colorScale" priority="26">
      <colorScale>
        <cfvo type="min"/>
        <cfvo type="percentile" val="50"/>
        <cfvo type="max"/>
        <color rgb="FF63BE7B"/>
        <color theme="0"/>
        <color rgb="FFF8696B"/>
      </colorScale>
    </cfRule>
  </conditionalFormatting>
  <conditionalFormatting sqref="H8:H40">
    <cfRule type="colorScale" priority="25">
      <colorScale>
        <cfvo type="min"/>
        <cfvo type="percentile" val="50"/>
        <cfvo type="max"/>
        <color rgb="FF63BE7B"/>
        <color theme="0"/>
        <color rgb="FFF8696B"/>
      </colorScale>
    </cfRule>
  </conditionalFormatting>
  <conditionalFormatting sqref="D50:D85">
    <cfRule type="colorScale" priority="24">
      <colorScale>
        <cfvo type="min"/>
        <cfvo type="percentile" val="50"/>
        <cfvo type="max"/>
        <color rgb="FFF8696B"/>
        <color theme="0"/>
        <color rgb="FF63BE7B"/>
      </colorScale>
    </cfRule>
  </conditionalFormatting>
  <conditionalFormatting sqref="E50:E85">
    <cfRule type="colorScale" priority="23">
      <colorScale>
        <cfvo type="min"/>
        <cfvo type="percentile" val="50"/>
        <cfvo type="max"/>
        <color rgb="FFF8696B"/>
        <color theme="0"/>
        <color rgb="FF63BE7B"/>
      </colorScale>
    </cfRule>
  </conditionalFormatting>
  <conditionalFormatting sqref="F50:F85">
    <cfRule type="colorScale" priority="22">
      <colorScale>
        <cfvo type="min"/>
        <cfvo type="percentile" val="50"/>
        <cfvo type="max"/>
        <color rgb="FFF8696B"/>
        <color theme="0"/>
        <color rgb="FF63BE7B"/>
      </colorScale>
    </cfRule>
  </conditionalFormatting>
  <conditionalFormatting sqref="G50:G85">
    <cfRule type="colorScale" priority="21">
      <colorScale>
        <cfvo type="min"/>
        <cfvo type="percentile" val="50"/>
        <cfvo type="max"/>
        <color rgb="FFF8696B"/>
        <color theme="0"/>
        <color rgb="FF63BE7B"/>
      </colorScale>
    </cfRule>
  </conditionalFormatting>
  <conditionalFormatting sqref="H50:H85">
    <cfRule type="colorScale" priority="20">
      <colorScale>
        <cfvo type="min"/>
        <cfvo type="percentile" val="50"/>
        <cfvo type="max"/>
        <color rgb="FFF8696B"/>
        <color theme="0"/>
        <color rgb="FF63BE7B"/>
      </colorScale>
    </cfRule>
  </conditionalFormatting>
  <conditionalFormatting sqref="I50:I85">
    <cfRule type="colorScale" priority="19">
      <colorScale>
        <cfvo type="min"/>
        <cfvo type="percentile" val="50"/>
        <cfvo type="max"/>
        <color rgb="FFF8696B"/>
        <color theme="0"/>
        <color rgb="FF63BE7B"/>
      </colorScale>
    </cfRule>
  </conditionalFormatting>
  <conditionalFormatting sqref="J50:J85">
    <cfRule type="colorScale" priority="18">
      <colorScale>
        <cfvo type="min"/>
        <cfvo type="percentile" val="50"/>
        <cfvo type="max"/>
        <color rgb="FFF8696B"/>
        <color theme="0"/>
        <color rgb="FF63BE7B"/>
      </colorScale>
    </cfRule>
  </conditionalFormatting>
  <conditionalFormatting sqref="K50:K85">
    <cfRule type="colorScale" priority="17">
      <colorScale>
        <cfvo type="min"/>
        <cfvo type="percentile" val="50"/>
        <cfvo type="max"/>
        <color rgb="FFF8696B"/>
        <color theme="0"/>
        <color rgb="FF63BE7B"/>
      </colorScale>
    </cfRule>
  </conditionalFormatting>
  <conditionalFormatting sqref="L50:L85">
    <cfRule type="colorScale" priority="16">
      <colorScale>
        <cfvo type="min"/>
        <cfvo type="percentile" val="50"/>
        <cfvo type="max"/>
        <color rgb="FFF8696B"/>
        <color theme="0"/>
        <color rgb="FF63BE7B"/>
      </colorScale>
    </cfRule>
  </conditionalFormatting>
  <conditionalFormatting sqref="O50:O85">
    <cfRule type="colorScale" priority="15">
      <colorScale>
        <cfvo type="min"/>
        <cfvo type="percentile" val="50"/>
        <cfvo type="max"/>
        <color rgb="FFF8696B"/>
        <color theme="0"/>
        <color rgb="FF63BE7B"/>
      </colorScale>
    </cfRule>
  </conditionalFormatting>
  <conditionalFormatting sqref="D95:F127">
    <cfRule type="colorScale" priority="14">
      <colorScale>
        <cfvo type="min"/>
        <cfvo type="percentile" val="50"/>
        <cfvo type="max"/>
        <color rgb="FFF8696B"/>
        <color theme="0"/>
        <color rgb="FF63BE7B"/>
      </colorScale>
    </cfRule>
  </conditionalFormatting>
  <conditionalFormatting sqref="G95:H127">
    <cfRule type="colorScale" priority="10">
      <colorScale>
        <cfvo type="min"/>
        <cfvo type="percentile" val="50"/>
        <cfvo type="max"/>
        <color rgb="FFF8696B"/>
        <color theme="0"/>
        <color rgb="FF63BE7B"/>
      </colorScale>
    </cfRule>
  </conditionalFormatting>
  <conditionalFormatting sqref="O95:O127">
    <cfRule type="colorScale" priority="5">
      <colorScale>
        <cfvo type="min"/>
        <cfvo type="percentile" val="50"/>
        <cfvo type="max"/>
        <color rgb="FFF8696B"/>
        <color theme="0"/>
        <color rgb="FF63BE7B"/>
      </colorScale>
    </cfRule>
  </conditionalFormatting>
  <conditionalFormatting sqref="I95:L127">
    <cfRule type="colorScale" priority="2">
      <colorScale>
        <cfvo type="min"/>
        <cfvo type="percentile" val="50"/>
        <cfvo type="max"/>
        <color rgb="FFF8696B"/>
        <color theme="0"/>
        <color rgb="FF63BE7B"/>
      </colorScale>
    </cfRule>
  </conditionalFormatting>
  <conditionalFormatting sqref="Q95:Q127">
    <cfRule type="colorScale" priority="1">
      <colorScale>
        <cfvo type="min"/>
        <cfvo type="percentile" val="50"/>
        <cfvo type="max"/>
        <color rgb="FFF8696B"/>
        <color theme="0"/>
        <color rgb="FF63BE7B"/>
      </colorScale>
    </cfRule>
  </conditionalFormatting>
  <pageMargins left="0.7" right="0.7" top="0.75" bottom="0.75" header="0.3" footer="0.3"/>
  <pageSetup orientation="portrait"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P42"/>
  <sheetViews>
    <sheetView zoomScale="80" zoomScaleNormal="80" workbookViewId="0">
      <selection activeCell="W34" sqref="W34"/>
    </sheetView>
  </sheetViews>
  <sheetFormatPr defaultRowHeight="15"/>
  <cols>
    <col min="2" max="2" width="32.28515625" customWidth="1"/>
    <col min="3" max="3" width="19.42578125" customWidth="1"/>
    <col min="4" max="4" width="14.7109375" customWidth="1"/>
    <col min="7" max="7" width="9.85546875" customWidth="1"/>
    <col min="12" max="12" width="22.7109375" customWidth="1"/>
    <col min="16" max="16" width="11.7109375" customWidth="1"/>
  </cols>
  <sheetData>
    <row r="2" spans="2:16" ht="15.75" thickBot="1">
      <c r="B2" s="22" t="s">
        <v>284</v>
      </c>
      <c r="L2" s="22" t="s">
        <v>285</v>
      </c>
    </row>
    <row r="3" spans="2:16" s="55" customFormat="1" ht="45">
      <c r="B3" s="196" t="s">
        <v>133</v>
      </c>
      <c r="C3" s="197" t="s">
        <v>287</v>
      </c>
      <c r="D3" s="17" t="s">
        <v>0</v>
      </c>
      <c r="E3" s="17" t="s">
        <v>2</v>
      </c>
      <c r="F3" s="17" t="s">
        <v>1</v>
      </c>
      <c r="G3" s="198" t="s">
        <v>40</v>
      </c>
      <c r="L3" s="17" t="s">
        <v>132</v>
      </c>
      <c r="M3" s="17" t="s">
        <v>0</v>
      </c>
      <c r="N3" s="17" t="s">
        <v>1</v>
      </c>
      <c r="O3" s="17" t="s">
        <v>2</v>
      </c>
      <c r="P3" s="17" t="s">
        <v>287</v>
      </c>
    </row>
    <row r="4" spans="2:16">
      <c r="B4" s="90" t="s">
        <v>24</v>
      </c>
      <c r="C4" s="121">
        <f t="shared" ref="C4:C36" si="0">D4+G4</f>
        <v>0.58000000000000007</v>
      </c>
      <c r="D4" s="1">
        <v>0.32</v>
      </c>
      <c r="E4" s="1">
        <v>0.01</v>
      </c>
      <c r="F4" s="1">
        <v>0.25</v>
      </c>
      <c r="G4" s="183">
        <f t="shared" ref="G4:G36" si="1">E4+F4</f>
        <v>0.26</v>
      </c>
      <c r="L4" s="90" t="s">
        <v>34</v>
      </c>
      <c r="M4" s="1">
        <v>0.2</v>
      </c>
      <c r="N4" s="1">
        <v>0.2</v>
      </c>
      <c r="O4" s="1">
        <v>0.01</v>
      </c>
      <c r="P4" s="1">
        <f t="shared" ref="P4:P36" si="2">SUM(M4:O4)</f>
        <v>0.41000000000000003</v>
      </c>
    </row>
    <row r="5" spans="2:16">
      <c r="B5" s="90" t="s">
        <v>25</v>
      </c>
      <c r="C5" s="121">
        <f t="shared" si="0"/>
        <v>0.54</v>
      </c>
      <c r="D5" s="1">
        <v>0.26</v>
      </c>
      <c r="E5" s="1">
        <v>0.01</v>
      </c>
      <c r="F5" s="1">
        <v>0.27</v>
      </c>
      <c r="G5" s="183">
        <f t="shared" si="1"/>
        <v>0.28000000000000003</v>
      </c>
      <c r="L5" s="90" t="s">
        <v>35</v>
      </c>
      <c r="M5" s="1">
        <v>0.2</v>
      </c>
      <c r="N5" s="1">
        <v>0.21</v>
      </c>
      <c r="O5" s="1">
        <v>0.01</v>
      </c>
      <c r="P5" s="1">
        <f t="shared" si="2"/>
        <v>0.42000000000000004</v>
      </c>
    </row>
    <row r="6" spans="2:16">
      <c r="B6" s="90" t="s">
        <v>35</v>
      </c>
      <c r="C6" s="121">
        <f t="shared" si="0"/>
        <v>0.42000000000000004</v>
      </c>
      <c r="D6" s="1">
        <v>0.2</v>
      </c>
      <c r="E6" s="1">
        <v>0.01</v>
      </c>
      <c r="F6" s="1">
        <v>0.21</v>
      </c>
      <c r="G6" s="183">
        <f t="shared" si="1"/>
        <v>0.22</v>
      </c>
      <c r="L6" s="90" t="s">
        <v>33</v>
      </c>
      <c r="M6" s="1">
        <v>0.23</v>
      </c>
      <c r="N6" s="1">
        <v>0.19</v>
      </c>
      <c r="O6" s="1">
        <v>0.01</v>
      </c>
      <c r="P6" s="1">
        <f t="shared" si="2"/>
        <v>0.43000000000000005</v>
      </c>
    </row>
    <row r="7" spans="2:16">
      <c r="B7" s="90" t="s">
        <v>17</v>
      </c>
      <c r="C7" s="121">
        <f t="shared" si="0"/>
        <v>0.66</v>
      </c>
      <c r="D7" s="1">
        <v>0.37</v>
      </c>
      <c r="E7" s="1">
        <v>0.02</v>
      </c>
      <c r="F7" s="1">
        <v>0.27</v>
      </c>
      <c r="G7" s="183">
        <f t="shared" si="1"/>
        <v>0.29000000000000004</v>
      </c>
      <c r="L7" s="90" t="s">
        <v>31</v>
      </c>
      <c r="M7" s="1">
        <v>0.2</v>
      </c>
      <c r="N7" s="1">
        <v>0.24</v>
      </c>
      <c r="O7" s="1">
        <v>0.01</v>
      </c>
      <c r="P7" s="1">
        <f t="shared" si="2"/>
        <v>0.45</v>
      </c>
    </row>
    <row r="8" spans="2:16">
      <c r="B8" s="90" t="s">
        <v>32</v>
      </c>
      <c r="C8" s="121">
        <f t="shared" si="0"/>
        <v>0.46</v>
      </c>
      <c r="D8" s="1">
        <v>0.22</v>
      </c>
      <c r="E8" s="1">
        <v>0.01</v>
      </c>
      <c r="F8" s="1">
        <v>0.23</v>
      </c>
      <c r="G8" s="183">
        <f t="shared" si="1"/>
        <v>0.24000000000000002</v>
      </c>
      <c r="L8" s="90" t="s">
        <v>32</v>
      </c>
      <c r="M8" s="1">
        <v>0.22</v>
      </c>
      <c r="N8" s="1">
        <v>0.23</v>
      </c>
      <c r="O8" s="1">
        <v>0.01</v>
      </c>
      <c r="P8" s="1">
        <f t="shared" si="2"/>
        <v>0.46</v>
      </c>
    </row>
    <row r="9" spans="2:16">
      <c r="B9" s="90" t="s">
        <v>4</v>
      </c>
      <c r="C9" s="121">
        <f t="shared" si="0"/>
        <v>0.83000000000000007</v>
      </c>
      <c r="D9" s="1">
        <v>0.33</v>
      </c>
      <c r="E9" s="1">
        <v>0.03</v>
      </c>
      <c r="F9" s="1">
        <v>0.47</v>
      </c>
      <c r="G9" s="183">
        <f t="shared" si="1"/>
        <v>0.5</v>
      </c>
      <c r="L9" s="90" t="s">
        <v>30</v>
      </c>
      <c r="M9" s="1">
        <v>0.25</v>
      </c>
      <c r="N9" s="1">
        <v>0.21</v>
      </c>
      <c r="O9" s="1">
        <v>0.01</v>
      </c>
      <c r="P9" s="1">
        <f t="shared" si="2"/>
        <v>0.47</v>
      </c>
    </row>
    <row r="10" spans="2:16">
      <c r="B10" s="90" t="s">
        <v>3</v>
      </c>
      <c r="C10" s="121">
        <f t="shared" si="0"/>
        <v>0.93</v>
      </c>
      <c r="D10" s="1">
        <v>0.39</v>
      </c>
      <c r="E10" s="1">
        <v>0.01</v>
      </c>
      <c r="F10" s="1">
        <v>0.53</v>
      </c>
      <c r="G10" s="183">
        <f t="shared" si="1"/>
        <v>0.54</v>
      </c>
      <c r="L10" s="90" t="s">
        <v>28</v>
      </c>
      <c r="M10" s="1">
        <v>0.27</v>
      </c>
      <c r="N10" s="1">
        <v>0.23</v>
      </c>
      <c r="O10" s="1">
        <v>0.01</v>
      </c>
      <c r="P10" s="1">
        <f t="shared" si="2"/>
        <v>0.51</v>
      </c>
    </row>
    <row r="11" spans="2:16">
      <c r="B11" s="90" t="s">
        <v>28</v>
      </c>
      <c r="C11" s="121">
        <f t="shared" si="0"/>
        <v>0.51</v>
      </c>
      <c r="D11" s="1">
        <v>0.27</v>
      </c>
      <c r="E11" s="1">
        <v>0.01</v>
      </c>
      <c r="F11" s="1">
        <v>0.23</v>
      </c>
      <c r="G11" s="183">
        <f t="shared" si="1"/>
        <v>0.24000000000000002</v>
      </c>
      <c r="L11" s="90" t="s">
        <v>29</v>
      </c>
      <c r="M11" s="1">
        <v>0.23</v>
      </c>
      <c r="N11" s="1">
        <v>0.28000000000000003</v>
      </c>
      <c r="O11" s="1">
        <v>0.01</v>
      </c>
      <c r="P11" s="1">
        <f t="shared" si="2"/>
        <v>0.52</v>
      </c>
    </row>
    <row r="12" spans="2:16">
      <c r="B12" s="90" t="s">
        <v>19</v>
      </c>
      <c r="C12" s="121">
        <f t="shared" si="0"/>
        <v>0.6100000000000001</v>
      </c>
      <c r="D12" s="1">
        <v>0.31</v>
      </c>
      <c r="E12" s="1">
        <v>0.02</v>
      </c>
      <c r="F12" s="1">
        <v>0.28000000000000003</v>
      </c>
      <c r="G12" s="183">
        <f t="shared" si="1"/>
        <v>0.30000000000000004</v>
      </c>
      <c r="L12" s="90" t="s">
        <v>27</v>
      </c>
      <c r="M12" s="1">
        <v>0.24</v>
      </c>
      <c r="N12" s="1">
        <v>0.27</v>
      </c>
      <c r="O12" s="1">
        <v>0.02</v>
      </c>
      <c r="P12" s="1">
        <f t="shared" si="2"/>
        <v>0.53</v>
      </c>
    </row>
    <row r="13" spans="2:16">
      <c r="B13" s="90" t="s">
        <v>27</v>
      </c>
      <c r="C13" s="121">
        <f t="shared" si="0"/>
        <v>0.53</v>
      </c>
      <c r="D13" s="1">
        <v>0.24</v>
      </c>
      <c r="E13" s="1">
        <v>0.02</v>
      </c>
      <c r="F13" s="1">
        <v>0.27</v>
      </c>
      <c r="G13" s="183">
        <f t="shared" si="1"/>
        <v>0.29000000000000004</v>
      </c>
      <c r="L13" s="90" t="s">
        <v>25</v>
      </c>
      <c r="M13" s="1">
        <v>0.26</v>
      </c>
      <c r="N13" s="1">
        <v>0.27</v>
      </c>
      <c r="O13" s="1">
        <v>0.01</v>
      </c>
      <c r="P13" s="1">
        <f t="shared" si="2"/>
        <v>0.54</v>
      </c>
    </row>
    <row r="14" spans="2:16">
      <c r="B14" s="90" t="s">
        <v>22</v>
      </c>
      <c r="C14" s="121">
        <f t="shared" si="0"/>
        <v>0.59000000000000008</v>
      </c>
      <c r="D14" s="1">
        <v>0.3</v>
      </c>
      <c r="E14" s="1">
        <v>0.02</v>
      </c>
      <c r="F14" s="1">
        <v>0.27</v>
      </c>
      <c r="G14" s="183">
        <f t="shared" si="1"/>
        <v>0.29000000000000004</v>
      </c>
      <c r="L14" s="90" t="s">
        <v>26</v>
      </c>
      <c r="M14" s="1">
        <v>0.21</v>
      </c>
      <c r="N14" s="1">
        <v>0.31</v>
      </c>
      <c r="O14" s="1">
        <v>0.02</v>
      </c>
      <c r="P14" s="1">
        <f t="shared" si="2"/>
        <v>0.54</v>
      </c>
    </row>
    <row r="15" spans="2:16">
      <c r="B15" s="90" t="s">
        <v>5</v>
      </c>
      <c r="C15" s="121">
        <f t="shared" si="0"/>
        <v>0.85</v>
      </c>
      <c r="D15" s="1">
        <v>0.35</v>
      </c>
      <c r="E15" s="1">
        <v>0.08</v>
      </c>
      <c r="F15" s="1">
        <v>0.42</v>
      </c>
      <c r="G15" s="183">
        <f t="shared" si="1"/>
        <v>0.5</v>
      </c>
      <c r="L15" s="90" t="s">
        <v>21</v>
      </c>
      <c r="M15" s="1">
        <v>0.27</v>
      </c>
      <c r="N15" s="1">
        <v>0.27</v>
      </c>
      <c r="O15" s="1">
        <v>0.02</v>
      </c>
      <c r="P15" s="1">
        <f t="shared" si="2"/>
        <v>0.56000000000000005</v>
      </c>
    </row>
    <row r="16" spans="2:16">
      <c r="B16" s="90" t="s">
        <v>8</v>
      </c>
      <c r="C16" s="121">
        <f t="shared" si="0"/>
        <v>0.79</v>
      </c>
      <c r="D16" s="1">
        <v>0.32</v>
      </c>
      <c r="E16" s="1">
        <v>0.06</v>
      </c>
      <c r="F16" s="1">
        <v>0.41</v>
      </c>
      <c r="G16" s="183">
        <f t="shared" si="1"/>
        <v>0.47</v>
      </c>
      <c r="L16" s="90" t="s">
        <v>23</v>
      </c>
      <c r="M16" s="1">
        <v>0.26</v>
      </c>
      <c r="N16" s="1">
        <v>0.27</v>
      </c>
      <c r="O16" s="1">
        <v>0.03</v>
      </c>
      <c r="P16" s="1">
        <f t="shared" si="2"/>
        <v>0.56000000000000005</v>
      </c>
    </row>
    <row r="17" spans="2:16">
      <c r="B17" s="90" t="s">
        <v>10</v>
      </c>
      <c r="C17" s="121">
        <f t="shared" si="0"/>
        <v>0.74</v>
      </c>
      <c r="D17" s="1">
        <v>0.38</v>
      </c>
      <c r="E17" s="1">
        <v>0.02</v>
      </c>
      <c r="F17" s="1">
        <v>0.34</v>
      </c>
      <c r="G17" s="183">
        <f t="shared" si="1"/>
        <v>0.36000000000000004</v>
      </c>
      <c r="L17" s="90" t="s">
        <v>24</v>
      </c>
      <c r="M17" s="1">
        <v>0.32</v>
      </c>
      <c r="N17" s="1">
        <v>0.25</v>
      </c>
      <c r="O17" s="1">
        <v>0.01</v>
      </c>
      <c r="P17" s="1">
        <f t="shared" si="2"/>
        <v>0.58000000000000007</v>
      </c>
    </row>
    <row r="18" spans="2:16">
      <c r="B18" s="90" t="s">
        <v>29</v>
      </c>
      <c r="C18" s="121">
        <f t="shared" si="0"/>
        <v>0.52</v>
      </c>
      <c r="D18" s="1">
        <v>0.23</v>
      </c>
      <c r="E18" s="1">
        <v>0.01</v>
      </c>
      <c r="F18" s="1">
        <v>0.28000000000000003</v>
      </c>
      <c r="G18" s="183">
        <f t="shared" si="1"/>
        <v>0.29000000000000004</v>
      </c>
      <c r="L18" s="90" t="s">
        <v>22</v>
      </c>
      <c r="M18" s="1">
        <v>0.3</v>
      </c>
      <c r="N18" s="1">
        <v>0.27</v>
      </c>
      <c r="O18" s="1">
        <v>0.02</v>
      </c>
      <c r="P18" s="1">
        <f t="shared" si="2"/>
        <v>0.59000000000000008</v>
      </c>
    </row>
    <row r="19" spans="2:16">
      <c r="B19" s="90" t="s">
        <v>33</v>
      </c>
      <c r="C19" s="121">
        <f t="shared" si="0"/>
        <v>0.43000000000000005</v>
      </c>
      <c r="D19" s="1">
        <v>0.23</v>
      </c>
      <c r="E19" s="1">
        <v>0.01</v>
      </c>
      <c r="F19" s="1">
        <v>0.19</v>
      </c>
      <c r="G19" s="183">
        <f t="shared" si="1"/>
        <v>0.2</v>
      </c>
      <c r="L19" s="90" t="s">
        <v>20</v>
      </c>
      <c r="M19" s="1">
        <v>0.22</v>
      </c>
      <c r="N19" s="1">
        <v>0.32</v>
      </c>
      <c r="O19" s="1">
        <v>0.05</v>
      </c>
      <c r="P19" s="1">
        <f t="shared" si="2"/>
        <v>0.59000000000000008</v>
      </c>
    </row>
    <row r="20" spans="2:16">
      <c r="B20" s="90" t="s">
        <v>34</v>
      </c>
      <c r="C20" s="121">
        <f t="shared" si="0"/>
        <v>0.41000000000000003</v>
      </c>
      <c r="D20" s="1">
        <v>0.2</v>
      </c>
      <c r="E20" s="1">
        <v>0.01</v>
      </c>
      <c r="F20" s="1">
        <v>0.2</v>
      </c>
      <c r="G20" s="183">
        <f t="shared" si="1"/>
        <v>0.21000000000000002</v>
      </c>
      <c r="L20" s="90" t="s">
        <v>19</v>
      </c>
      <c r="M20" s="1">
        <v>0.31</v>
      </c>
      <c r="N20" s="1">
        <v>0.28000000000000003</v>
      </c>
      <c r="O20" s="1">
        <v>0.02</v>
      </c>
      <c r="P20" s="1">
        <f t="shared" si="2"/>
        <v>0.6100000000000001</v>
      </c>
    </row>
    <row r="21" spans="2:16">
      <c r="B21" s="90" t="s">
        <v>23</v>
      </c>
      <c r="C21" s="121">
        <f t="shared" si="0"/>
        <v>0.56000000000000005</v>
      </c>
      <c r="D21" s="1">
        <v>0.26</v>
      </c>
      <c r="E21" s="1">
        <v>0.03</v>
      </c>
      <c r="F21" s="1">
        <v>0.27</v>
      </c>
      <c r="G21" s="183">
        <f t="shared" si="1"/>
        <v>0.30000000000000004</v>
      </c>
      <c r="L21" s="90" t="s">
        <v>18</v>
      </c>
      <c r="M21" s="1">
        <v>0.31</v>
      </c>
      <c r="N21" s="1">
        <v>0.32</v>
      </c>
      <c r="O21" s="1">
        <v>0.02</v>
      </c>
      <c r="P21" s="1">
        <f t="shared" si="2"/>
        <v>0.65</v>
      </c>
    </row>
    <row r="22" spans="2:16">
      <c r="B22" s="90" t="s">
        <v>9</v>
      </c>
      <c r="C22" s="121">
        <f t="shared" si="0"/>
        <v>0.83000000000000007</v>
      </c>
      <c r="D22" s="1">
        <v>0.34</v>
      </c>
      <c r="E22" s="1">
        <v>0.05</v>
      </c>
      <c r="F22" s="1">
        <v>0.44</v>
      </c>
      <c r="G22" s="183">
        <f t="shared" si="1"/>
        <v>0.49</v>
      </c>
      <c r="L22" s="90" t="s">
        <v>17</v>
      </c>
      <c r="M22" s="1">
        <v>0.37</v>
      </c>
      <c r="N22" s="1">
        <v>0.27</v>
      </c>
      <c r="O22" s="1">
        <v>0.02</v>
      </c>
      <c r="P22" s="1">
        <f t="shared" si="2"/>
        <v>0.66</v>
      </c>
    </row>
    <row r="23" spans="2:16">
      <c r="B23" s="90" t="s">
        <v>13</v>
      </c>
      <c r="C23" s="121">
        <f t="shared" si="0"/>
        <v>0.75</v>
      </c>
      <c r="D23" s="1">
        <v>0.33</v>
      </c>
      <c r="E23" s="1">
        <v>0.02</v>
      </c>
      <c r="F23" s="1">
        <v>0.4</v>
      </c>
      <c r="G23" s="183">
        <f t="shared" si="1"/>
        <v>0.42000000000000004</v>
      </c>
      <c r="L23" s="90" t="s">
        <v>16</v>
      </c>
      <c r="M23" s="1">
        <v>0.34</v>
      </c>
      <c r="N23" s="1">
        <v>0.3</v>
      </c>
      <c r="O23" s="1">
        <v>0.02</v>
      </c>
      <c r="P23" s="1">
        <f t="shared" si="2"/>
        <v>0.66</v>
      </c>
    </row>
    <row r="24" spans="2:16">
      <c r="B24" s="90" t="s">
        <v>26</v>
      </c>
      <c r="C24" s="121">
        <f t="shared" si="0"/>
        <v>0.54</v>
      </c>
      <c r="D24" s="1">
        <v>0.21</v>
      </c>
      <c r="E24" s="1">
        <v>0.02</v>
      </c>
      <c r="F24" s="1">
        <v>0.31</v>
      </c>
      <c r="G24" s="183">
        <f t="shared" si="1"/>
        <v>0.33</v>
      </c>
      <c r="L24" s="90" t="s">
        <v>15</v>
      </c>
      <c r="M24" s="1">
        <v>0.31</v>
      </c>
      <c r="N24" s="1">
        <v>0.34</v>
      </c>
      <c r="O24" s="1">
        <v>0.03</v>
      </c>
      <c r="P24" s="1">
        <f t="shared" si="2"/>
        <v>0.68</v>
      </c>
    </row>
    <row r="25" spans="2:16">
      <c r="B25" s="90" t="s">
        <v>12</v>
      </c>
      <c r="C25" s="121">
        <f t="shared" si="0"/>
        <v>0.76</v>
      </c>
      <c r="D25" s="1">
        <v>0.36</v>
      </c>
      <c r="E25" s="1">
        <v>0.05</v>
      </c>
      <c r="F25" s="1">
        <v>0.35</v>
      </c>
      <c r="G25" s="183">
        <f t="shared" si="1"/>
        <v>0.39999999999999997</v>
      </c>
      <c r="L25" s="90" t="s">
        <v>14</v>
      </c>
      <c r="M25" s="1">
        <v>0.38</v>
      </c>
      <c r="N25" s="1">
        <v>0.32</v>
      </c>
      <c r="O25" s="1">
        <v>0.01</v>
      </c>
      <c r="P25" s="1">
        <f t="shared" si="2"/>
        <v>0.71</v>
      </c>
    </row>
    <row r="26" spans="2:16">
      <c r="B26" s="90" t="s">
        <v>16</v>
      </c>
      <c r="C26" s="121">
        <f t="shared" si="0"/>
        <v>0.66</v>
      </c>
      <c r="D26" s="1">
        <v>0.34</v>
      </c>
      <c r="E26" s="1">
        <v>0.02</v>
      </c>
      <c r="F26" s="1">
        <v>0.3</v>
      </c>
      <c r="G26" s="183">
        <f t="shared" si="1"/>
        <v>0.32</v>
      </c>
      <c r="L26" s="90" t="s">
        <v>10</v>
      </c>
      <c r="M26" s="1">
        <v>0.38</v>
      </c>
      <c r="N26" s="1">
        <v>0.34</v>
      </c>
      <c r="O26" s="1">
        <v>0.02</v>
      </c>
      <c r="P26" s="1">
        <f t="shared" si="2"/>
        <v>0.74</v>
      </c>
    </row>
    <row r="27" spans="2:16">
      <c r="B27" s="90" t="s">
        <v>21</v>
      </c>
      <c r="C27" s="121">
        <f t="shared" si="0"/>
        <v>0.56000000000000005</v>
      </c>
      <c r="D27" s="1">
        <v>0.27</v>
      </c>
      <c r="E27" s="1">
        <v>0.02</v>
      </c>
      <c r="F27" s="1">
        <v>0.27</v>
      </c>
      <c r="G27" s="183">
        <f t="shared" si="1"/>
        <v>0.29000000000000004</v>
      </c>
      <c r="L27" s="90" t="s">
        <v>13</v>
      </c>
      <c r="M27" s="1">
        <v>0.33</v>
      </c>
      <c r="N27" s="1">
        <v>0.4</v>
      </c>
      <c r="O27" s="1">
        <v>0.02</v>
      </c>
      <c r="P27" s="1">
        <f t="shared" si="2"/>
        <v>0.75</v>
      </c>
    </row>
    <row r="28" spans="2:16">
      <c r="B28" s="90" t="s">
        <v>14</v>
      </c>
      <c r="C28" s="121">
        <f t="shared" si="0"/>
        <v>0.71</v>
      </c>
      <c r="D28" s="1">
        <v>0.38</v>
      </c>
      <c r="E28" s="1">
        <v>0.01</v>
      </c>
      <c r="F28" s="1">
        <v>0.32</v>
      </c>
      <c r="G28" s="183">
        <f t="shared" si="1"/>
        <v>0.33</v>
      </c>
      <c r="L28" s="90" t="s">
        <v>12</v>
      </c>
      <c r="M28" s="1">
        <v>0.36</v>
      </c>
      <c r="N28" s="1">
        <v>0.35</v>
      </c>
      <c r="O28" s="1">
        <v>0.05</v>
      </c>
      <c r="P28" s="1">
        <f t="shared" si="2"/>
        <v>0.76</v>
      </c>
    </row>
    <row r="29" spans="2:16">
      <c r="B29" s="90" t="s">
        <v>30</v>
      </c>
      <c r="C29" s="121">
        <f t="shared" si="0"/>
        <v>0.47</v>
      </c>
      <c r="D29" s="1">
        <v>0.25</v>
      </c>
      <c r="E29" s="1">
        <v>0.01</v>
      </c>
      <c r="F29" s="1">
        <v>0.21</v>
      </c>
      <c r="G29" s="183">
        <f t="shared" si="1"/>
        <v>0.22</v>
      </c>
      <c r="L29" s="90" t="s">
        <v>11</v>
      </c>
      <c r="M29" s="1">
        <v>0.36</v>
      </c>
      <c r="N29" s="1">
        <v>0.35</v>
      </c>
      <c r="O29" s="1">
        <v>0.05</v>
      </c>
      <c r="P29" s="1">
        <f t="shared" si="2"/>
        <v>0.76</v>
      </c>
    </row>
    <row r="30" spans="2:16">
      <c r="B30" s="90" t="s">
        <v>20</v>
      </c>
      <c r="C30" s="121">
        <f t="shared" si="0"/>
        <v>0.59</v>
      </c>
      <c r="D30" s="1">
        <v>0.22</v>
      </c>
      <c r="E30" s="1">
        <v>0.05</v>
      </c>
      <c r="F30" s="1">
        <v>0.32</v>
      </c>
      <c r="G30" s="183">
        <f t="shared" si="1"/>
        <v>0.37</v>
      </c>
      <c r="L30" s="90" t="s">
        <v>8</v>
      </c>
      <c r="M30" s="1">
        <v>0.32</v>
      </c>
      <c r="N30" s="1">
        <v>0.41</v>
      </c>
      <c r="O30" s="1">
        <v>0.06</v>
      </c>
      <c r="P30" s="1">
        <f t="shared" si="2"/>
        <v>0.79</v>
      </c>
    </row>
    <row r="31" spans="2:16">
      <c r="B31" s="90" t="s">
        <v>11</v>
      </c>
      <c r="C31" s="121">
        <f t="shared" si="0"/>
        <v>0.76</v>
      </c>
      <c r="D31" s="1">
        <v>0.36</v>
      </c>
      <c r="E31" s="1">
        <v>0.05</v>
      </c>
      <c r="F31" s="1">
        <v>0.35</v>
      </c>
      <c r="G31" s="183">
        <f t="shared" si="1"/>
        <v>0.39999999999999997</v>
      </c>
      <c r="L31" s="90" t="s">
        <v>7</v>
      </c>
      <c r="M31" s="1">
        <v>0.37</v>
      </c>
      <c r="N31" s="1">
        <v>0.38</v>
      </c>
      <c r="O31" s="1">
        <v>0.05</v>
      </c>
      <c r="P31" s="1">
        <f t="shared" si="2"/>
        <v>0.8</v>
      </c>
    </row>
    <row r="32" spans="2:16">
      <c r="B32" s="90" t="s">
        <v>31</v>
      </c>
      <c r="C32" s="121">
        <f t="shared" si="0"/>
        <v>0.45</v>
      </c>
      <c r="D32" s="1">
        <v>0.2</v>
      </c>
      <c r="E32" s="1">
        <v>0.01</v>
      </c>
      <c r="F32" s="1">
        <v>0.24</v>
      </c>
      <c r="G32" s="183">
        <f t="shared" si="1"/>
        <v>0.25</v>
      </c>
      <c r="L32" s="90" t="s">
        <v>6</v>
      </c>
      <c r="M32" s="1">
        <v>0.37</v>
      </c>
      <c r="N32" s="1">
        <v>0.41</v>
      </c>
      <c r="O32" s="1">
        <v>0.03</v>
      </c>
      <c r="P32" s="1">
        <f t="shared" si="2"/>
        <v>0.81</v>
      </c>
    </row>
    <row r="33" spans="2:16">
      <c r="B33" s="90" t="s">
        <v>7</v>
      </c>
      <c r="C33" s="121">
        <f t="shared" si="0"/>
        <v>0.8</v>
      </c>
      <c r="D33" s="1">
        <v>0.37</v>
      </c>
      <c r="E33" s="1">
        <v>0.05</v>
      </c>
      <c r="F33" s="1">
        <v>0.38</v>
      </c>
      <c r="G33" s="183">
        <f t="shared" si="1"/>
        <v>0.43</v>
      </c>
      <c r="L33" s="90" t="s">
        <v>9</v>
      </c>
      <c r="M33" s="1">
        <v>0.34</v>
      </c>
      <c r="N33" s="1">
        <v>0.44</v>
      </c>
      <c r="O33" s="1">
        <v>0.05</v>
      </c>
      <c r="P33" s="1">
        <f t="shared" si="2"/>
        <v>0.83000000000000007</v>
      </c>
    </row>
    <row r="34" spans="2:16">
      <c r="B34" s="90" t="s">
        <v>18</v>
      </c>
      <c r="C34" s="121">
        <f t="shared" si="0"/>
        <v>0.65</v>
      </c>
      <c r="D34" s="1">
        <v>0.31</v>
      </c>
      <c r="E34" s="1">
        <v>0.02</v>
      </c>
      <c r="F34" s="1">
        <v>0.32</v>
      </c>
      <c r="G34" s="183">
        <f t="shared" si="1"/>
        <v>0.34</v>
      </c>
      <c r="L34" s="90" t="s">
        <v>4</v>
      </c>
      <c r="M34" s="1">
        <v>0.33</v>
      </c>
      <c r="N34" s="1">
        <v>0.47</v>
      </c>
      <c r="O34" s="1">
        <v>0.03</v>
      </c>
      <c r="P34" s="1">
        <f t="shared" si="2"/>
        <v>0.83000000000000007</v>
      </c>
    </row>
    <row r="35" spans="2:16">
      <c r="B35" s="90" t="s">
        <v>15</v>
      </c>
      <c r="C35" s="121">
        <f t="shared" si="0"/>
        <v>0.67999999999999994</v>
      </c>
      <c r="D35" s="1">
        <v>0.31</v>
      </c>
      <c r="E35" s="1">
        <v>0.03</v>
      </c>
      <c r="F35" s="1">
        <v>0.34</v>
      </c>
      <c r="G35" s="183">
        <f t="shared" si="1"/>
        <v>0.37</v>
      </c>
      <c r="L35" s="90" t="s">
        <v>5</v>
      </c>
      <c r="M35" s="1">
        <v>0.35</v>
      </c>
      <c r="N35" s="1">
        <v>0.42</v>
      </c>
      <c r="O35" s="1">
        <v>0.08</v>
      </c>
      <c r="P35" s="1">
        <f t="shared" si="2"/>
        <v>0.85</v>
      </c>
    </row>
    <row r="36" spans="2:16">
      <c r="B36" s="90" t="s">
        <v>6</v>
      </c>
      <c r="C36" s="121">
        <f t="shared" si="0"/>
        <v>0.80999999999999994</v>
      </c>
      <c r="D36" s="1">
        <v>0.37</v>
      </c>
      <c r="E36" s="1">
        <v>0.03</v>
      </c>
      <c r="F36" s="1">
        <v>0.41</v>
      </c>
      <c r="G36" s="183">
        <f t="shared" si="1"/>
        <v>0.43999999999999995</v>
      </c>
      <c r="L36" s="90" t="s">
        <v>3</v>
      </c>
      <c r="M36" s="1">
        <v>0.39</v>
      </c>
      <c r="N36" s="1">
        <v>0.53</v>
      </c>
      <c r="O36" s="1">
        <v>0.01</v>
      </c>
      <c r="P36" s="1">
        <f t="shared" si="2"/>
        <v>0.93</v>
      </c>
    </row>
    <row r="37" spans="2:16">
      <c r="B37" s="117" t="s">
        <v>137</v>
      </c>
      <c r="C37" s="122">
        <f>AVERAGE(C4:C36)</f>
        <v>0.63575757575757574</v>
      </c>
      <c r="D37" s="1"/>
      <c r="E37" s="1"/>
      <c r="F37" s="1"/>
      <c r="G37" s="1"/>
      <c r="H37" s="1"/>
    </row>
    <row r="38" spans="2:16" ht="15.75" thickBot="1">
      <c r="B38" s="123" t="s">
        <v>245</v>
      </c>
      <c r="C38" s="124"/>
      <c r="D38" s="1"/>
      <c r="E38" s="1"/>
      <c r="F38" s="1"/>
      <c r="G38" s="1"/>
      <c r="H38" s="1"/>
    </row>
    <row r="40" spans="2:16">
      <c r="B40" t="s">
        <v>36</v>
      </c>
      <c r="D40" t="s">
        <v>37</v>
      </c>
    </row>
    <row r="41" spans="2:16">
      <c r="B41" t="s">
        <v>38</v>
      </c>
    </row>
    <row r="42" spans="2:16">
      <c r="B42" t="s">
        <v>43</v>
      </c>
    </row>
  </sheetData>
  <sortState xmlns:xlrd2="http://schemas.microsoft.com/office/spreadsheetml/2017/richdata2" ref="B4:H36">
    <sortCondition ref="B4:B36"/>
  </sortState>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E47"/>
  <sheetViews>
    <sheetView zoomScale="79" zoomScaleNormal="79" workbookViewId="0">
      <selection activeCell="H39" sqref="H39"/>
    </sheetView>
  </sheetViews>
  <sheetFormatPr defaultRowHeight="15"/>
  <cols>
    <col min="2" max="2" width="30.42578125" customWidth="1"/>
    <col min="3" max="3" width="20.5703125" bestFit="1" customWidth="1"/>
    <col min="4" max="4" width="30.28515625" customWidth="1"/>
    <col min="18" max="18" width="18.85546875" customWidth="1"/>
  </cols>
  <sheetData>
    <row r="1" spans="1:31">
      <c r="A1" s="184"/>
      <c r="B1" s="184"/>
      <c r="C1" s="184"/>
      <c r="D1" s="184"/>
      <c r="E1" s="184"/>
      <c r="F1" s="184"/>
      <c r="G1" s="184"/>
      <c r="H1" s="184"/>
      <c r="I1" s="184"/>
      <c r="J1" s="184"/>
    </row>
    <row r="2" spans="1:31">
      <c r="A2" s="184"/>
      <c r="B2" s="22" t="s">
        <v>284</v>
      </c>
      <c r="C2" s="184"/>
      <c r="D2" s="184"/>
      <c r="E2" s="184"/>
      <c r="F2" s="184"/>
      <c r="G2" s="184"/>
      <c r="H2" s="184"/>
      <c r="I2" s="184"/>
      <c r="J2" s="184"/>
    </row>
    <row r="3" spans="1:31" ht="15.75" thickBot="1">
      <c r="A3" s="184"/>
      <c r="B3" s="184"/>
      <c r="C3" s="184"/>
      <c r="D3" s="184"/>
      <c r="E3" s="184"/>
      <c r="F3" s="184"/>
      <c r="G3" s="184"/>
      <c r="H3" s="184"/>
      <c r="I3" s="184"/>
      <c r="J3" s="22" t="s">
        <v>285</v>
      </c>
    </row>
    <row r="4" spans="1:31">
      <c r="A4" s="184"/>
      <c r="B4" s="99" t="s">
        <v>242</v>
      </c>
      <c r="C4" s="185"/>
      <c r="D4" s="99" t="s">
        <v>244</v>
      </c>
      <c r="E4" s="185"/>
      <c r="F4" s="184"/>
      <c r="G4" s="184"/>
      <c r="H4" s="184"/>
      <c r="I4" s="184"/>
    </row>
    <row r="5" spans="1:31" ht="45">
      <c r="A5" s="184"/>
      <c r="B5" s="117" t="s">
        <v>132</v>
      </c>
      <c r="C5" s="118" t="s">
        <v>49</v>
      </c>
      <c r="D5" s="119"/>
      <c r="E5" s="118" t="s">
        <v>50</v>
      </c>
      <c r="F5" s="184"/>
      <c r="G5" s="184"/>
      <c r="H5" s="184"/>
      <c r="I5" s="184"/>
      <c r="L5" s="22" t="s">
        <v>258</v>
      </c>
    </row>
    <row r="6" spans="1:31">
      <c r="A6" s="184"/>
      <c r="B6" s="189" t="s">
        <v>24</v>
      </c>
      <c r="C6" s="188">
        <v>1.5245</v>
      </c>
      <c r="D6" s="189" t="s">
        <v>24</v>
      </c>
      <c r="E6" s="188">
        <v>25.684899999999999</v>
      </c>
      <c r="F6" s="184"/>
      <c r="G6" s="184"/>
      <c r="H6" s="184"/>
      <c r="I6" s="184"/>
    </row>
    <row r="7" spans="1:31">
      <c r="A7" s="184"/>
      <c r="B7" s="189" t="s">
        <v>25</v>
      </c>
      <c r="C7" s="188">
        <v>0.89789999999999992</v>
      </c>
      <c r="D7" s="189" t="s">
        <v>25</v>
      </c>
      <c r="E7" s="188">
        <v>32.948799999999999</v>
      </c>
      <c r="F7" s="184"/>
      <c r="G7" s="184"/>
      <c r="H7" s="184"/>
      <c r="I7" s="184"/>
    </row>
    <row r="8" spans="1:31">
      <c r="A8" s="184"/>
      <c r="B8" s="189" t="s">
        <v>35</v>
      </c>
      <c r="C8" s="188">
        <v>1.6402000000000001</v>
      </c>
      <c r="D8" s="189" t="s">
        <v>35</v>
      </c>
      <c r="E8" s="188">
        <v>30.130800000000001</v>
      </c>
      <c r="F8" s="184"/>
      <c r="G8" s="184"/>
      <c r="H8" s="184"/>
      <c r="I8" s="184"/>
      <c r="L8" s="15" t="s">
        <v>132</v>
      </c>
      <c r="M8" s="15" t="s">
        <v>50</v>
      </c>
    </row>
    <row r="9" spans="1:31">
      <c r="A9" s="184"/>
      <c r="B9" s="189" t="s">
        <v>17</v>
      </c>
      <c r="C9" s="188">
        <v>0.95790000000000008</v>
      </c>
      <c r="D9" s="189" t="s">
        <v>17</v>
      </c>
      <c r="E9" s="188">
        <v>30.551699999999997</v>
      </c>
      <c r="F9" s="184"/>
      <c r="G9" s="184"/>
      <c r="H9" s="184"/>
      <c r="I9" s="184"/>
      <c r="L9" t="s">
        <v>259</v>
      </c>
      <c r="M9" s="136">
        <v>0.25684899999999999</v>
      </c>
      <c r="O9" s="136"/>
      <c r="AD9" s="22" t="s">
        <v>260</v>
      </c>
    </row>
    <row r="10" spans="1:31">
      <c r="A10" s="184"/>
      <c r="B10" s="189" t="s">
        <v>32</v>
      </c>
      <c r="C10" s="188">
        <v>1.8969</v>
      </c>
      <c r="D10" s="189" t="s">
        <v>32</v>
      </c>
      <c r="E10" s="188">
        <v>40.268100000000004</v>
      </c>
      <c r="F10" s="184"/>
      <c r="G10" s="184"/>
      <c r="H10" s="184"/>
      <c r="I10" s="184"/>
      <c r="L10" t="s">
        <v>23</v>
      </c>
      <c r="M10" s="136">
        <v>0.28140799999999999</v>
      </c>
      <c r="O10" s="136"/>
    </row>
    <row r="11" spans="1:31">
      <c r="A11" s="184"/>
      <c r="B11" s="189" t="s">
        <v>4</v>
      </c>
      <c r="C11" s="188">
        <v>4.0996999999999995</v>
      </c>
      <c r="D11" s="189" t="s">
        <v>4</v>
      </c>
      <c r="E11" s="188">
        <v>41.947600000000001</v>
      </c>
      <c r="F11" s="184"/>
      <c r="G11" s="184"/>
      <c r="H11" s="184"/>
      <c r="I11" s="184"/>
      <c r="L11" t="s">
        <v>33</v>
      </c>
      <c r="M11" s="136">
        <v>0.28689100000000001</v>
      </c>
      <c r="O11" s="136"/>
    </row>
    <row r="12" spans="1:31" ht="13.7" customHeight="1">
      <c r="A12" s="184"/>
      <c r="B12" s="189" t="s">
        <v>3</v>
      </c>
      <c r="C12" s="188">
        <v>1.3946999999999998</v>
      </c>
      <c r="D12" s="189" t="s">
        <v>3</v>
      </c>
      <c r="E12" s="188">
        <v>54.752699999999997</v>
      </c>
      <c r="F12" s="184"/>
      <c r="G12" s="184"/>
      <c r="H12" s="184"/>
      <c r="I12" s="184"/>
      <c r="L12" t="s">
        <v>27</v>
      </c>
      <c r="M12" s="136">
        <v>0.29037200000000002</v>
      </c>
      <c r="O12" s="136"/>
      <c r="AD12" s="15" t="s">
        <v>132</v>
      </c>
      <c r="AE12" s="15" t="s">
        <v>49</v>
      </c>
    </row>
    <row r="13" spans="1:31">
      <c r="A13" s="184"/>
      <c r="B13" s="189" t="s">
        <v>28</v>
      </c>
      <c r="C13" s="188">
        <v>0.33210000000000001</v>
      </c>
      <c r="D13" s="189" t="s">
        <v>28</v>
      </c>
      <c r="E13" s="188">
        <v>31.979499999999998</v>
      </c>
      <c r="F13" s="184"/>
      <c r="G13" s="184"/>
      <c r="H13" s="184"/>
      <c r="I13" s="184"/>
      <c r="L13" t="s">
        <v>35</v>
      </c>
      <c r="M13" s="136">
        <v>0.30130800000000002</v>
      </c>
      <c r="O13" s="136"/>
      <c r="AD13" t="s">
        <v>28</v>
      </c>
      <c r="AE13" s="136">
        <v>3.3210000000000002E-3</v>
      </c>
    </row>
    <row r="14" spans="1:31">
      <c r="A14" s="184"/>
      <c r="B14" s="189" t="s">
        <v>19</v>
      </c>
      <c r="C14" s="188">
        <v>3.0918999999999999</v>
      </c>
      <c r="D14" s="189" t="s">
        <v>19</v>
      </c>
      <c r="E14" s="188">
        <v>30.311700000000002</v>
      </c>
      <c r="F14" s="184"/>
      <c r="G14" s="184"/>
      <c r="H14" s="184"/>
      <c r="I14" s="184"/>
      <c r="L14" t="s">
        <v>19</v>
      </c>
      <c r="M14" s="136">
        <v>0.30311700000000003</v>
      </c>
      <c r="O14" s="136"/>
      <c r="AD14" t="s">
        <v>25</v>
      </c>
      <c r="AE14" s="136">
        <v>8.9789999999999991E-3</v>
      </c>
    </row>
    <row r="15" spans="1:31">
      <c r="A15" s="184"/>
      <c r="B15" s="189" t="s">
        <v>27</v>
      </c>
      <c r="C15" s="188">
        <v>1.2272000000000001</v>
      </c>
      <c r="D15" s="189" t="s">
        <v>27</v>
      </c>
      <c r="E15" s="188">
        <v>29.037200000000002</v>
      </c>
      <c r="F15" s="184"/>
      <c r="G15" s="184"/>
      <c r="H15" s="184"/>
      <c r="I15" s="184"/>
      <c r="L15" t="s">
        <v>17</v>
      </c>
      <c r="M15" s="136">
        <v>0.30551699999999998</v>
      </c>
      <c r="O15" s="136"/>
      <c r="AD15" t="s">
        <v>17</v>
      </c>
      <c r="AE15" s="136">
        <v>9.5790000000000007E-3</v>
      </c>
    </row>
    <row r="16" spans="1:31">
      <c r="A16" s="184"/>
      <c r="B16" s="189" t="s">
        <v>22</v>
      </c>
      <c r="C16" s="188">
        <v>4.3810000000000002</v>
      </c>
      <c r="D16" s="189" t="s">
        <v>22</v>
      </c>
      <c r="E16" s="188">
        <v>36.253800000000005</v>
      </c>
      <c r="F16" s="184"/>
      <c r="G16" s="184"/>
      <c r="H16" s="184"/>
      <c r="I16" s="184"/>
      <c r="L16" t="s">
        <v>28</v>
      </c>
      <c r="M16" s="136">
        <v>0.319795</v>
      </c>
      <c r="O16" s="136"/>
      <c r="AD16" t="s">
        <v>30</v>
      </c>
      <c r="AE16" s="136">
        <v>1.1334E-2</v>
      </c>
    </row>
    <row r="17" spans="1:31">
      <c r="A17" s="184"/>
      <c r="B17" s="189" t="s">
        <v>5</v>
      </c>
      <c r="C17" s="188">
        <v>14.163600000000001</v>
      </c>
      <c r="D17" s="189" t="s">
        <v>5</v>
      </c>
      <c r="E17" s="188">
        <v>41.588500000000003</v>
      </c>
      <c r="F17" s="184"/>
      <c r="G17" s="184"/>
      <c r="H17" s="184"/>
      <c r="I17" s="184"/>
      <c r="L17" t="s">
        <v>25</v>
      </c>
      <c r="M17" s="136">
        <v>0.329488</v>
      </c>
      <c r="O17" s="136"/>
      <c r="AD17" t="s">
        <v>27</v>
      </c>
      <c r="AE17" s="136">
        <v>1.2272E-2</v>
      </c>
    </row>
    <row r="18" spans="1:31">
      <c r="A18" s="184"/>
      <c r="B18" s="189" t="s">
        <v>8</v>
      </c>
      <c r="C18" s="188">
        <v>9.1495000000000015</v>
      </c>
      <c r="D18" s="189" t="s">
        <v>8</v>
      </c>
      <c r="E18" s="188">
        <v>43.180700000000002</v>
      </c>
      <c r="F18" s="184"/>
      <c r="G18" s="184"/>
      <c r="H18" s="184"/>
      <c r="I18" s="184"/>
      <c r="L18" t="s">
        <v>29</v>
      </c>
      <c r="M18" s="136">
        <v>0.33803300000000003</v>
      </c>
      <c r="O18" s="136"/>
      <c r="AD18" t="s">
        <v>29</v>
      </c>
      <c r="AE18" s="136">
        <v>1.3613999999999999E-2</v>
      </c>
    </row>
    <row r="19" spans="1:31">
      <c r="A19" s="184"/>
      <c r="B19" s="189" t="s">
        <v>10</v>
      </c>
      <c r="C19" s="188">
        <v>6.1756000000000002</v>
      </c>
      <c r="D19" s="189" t="s">
        <v>10</v>
      </c>
      <c r="E19" s="188">
        <v>38.4878</v>
      </c>
      <c r="F19" s="184"/>
      <c r="G19" s="184"/>
      <c r="H19" s="184"/>
      <c r="I19" s="184"/>
      <c r="L19" t="s">
        <v>14</v>
      </c>
      <c r="M19" s="136">
        <v>0.33921600000000007</v>
      </c>
      <c r="O19" s="136"/>
      <c r="AD19" t="s">
        <v>3</v>
      </c>
      <c r="AE19" s="136">
        <v>1.3946999999999998E-2</v>
      </c>
    </row>
    <row r="20" spans="1:31">
      <c r="A20" s="184"/>
      <c r="B20" s="189" t="s">
        <v>29</v>
      </c>
      <c r="C20" s="188">
        <v>1.3613999999999999</v>
      </c>
      <c r="D20" s="189" t="s">
        <v>29</v>
      </c>
      <c r="E20" s="188">
        <v>33.8033</v>
      </c>
      <c r="F20" s="184"/>
      <c r="G20" s="184"/>
      <c r="H20" s="184"/>
      <c r="I20" s="184"/>
      <c r="L20" t="s">
        <v>30</v>
      </c>
      <c r="M20" s="136">
        <v>0.343084</v>
      </c>
      <c r="O20" s="136"/>
      <c r="AD20" t="s">
        <v>24</v>
      </c>
      <c r="AE20" s="136">
        <v>1.5245E-2</v>
      </c>
    </row>
    <row r="21" spans="1:31">
      <c r="A21" s="184"/>
      <c r="B21" s="189" t="s">
        <v>33</v>
      </c>
      <c r="C21" s="188">
        <v>2.1509</v>
      </c>
      <c r="D21" s="189" t="s">
        <v>33</v>
      </c>
      <c r="E21" s="188">
        <v>28.6891</v>
      </c>
      <c r="F21" s="184"/>
      <c r="G21" s="184"/>
      <c r="H21" s="184"/>
      <c r="I21" s="184"/>
      <c r="L21" t="s">
        <v>34</v>
      </c>
      <c r="M21" s="136">
        <v>0.35075400000000001</v>
      </c>
      <c r="O21" s="136"/>
      <c r="AD21" t="s">
        <v>35</v>
      </c>
      <c r="AE21" s="136">
        <v>1.6402E-2</v>
      </c>
    </row>
    <row r="22" spans="1:31">
      <c r="A22" s="184"/>
      <c r="B22" s="189" t="s">
        <v>34</v>
      </c>
      <c r="C22" s="188">
        <v>2.605</v>
      </c>
      <c r="D22" s="189" t="s">
        <v>34</v>
      </c>
      <c r="E22" s="188">
        <v>35.075400000000002</v>
      </c>
      <c r="F22" s="184"/>
      <c r="G22" s="184"/>
      <c r="H22" s="184"/>
      <c r="I22" s="184"/>
      <c r="L22" t="s">
        <v>31</v>
      </c>
      <c r="M22" s="136">
        <v>0.35120000000000007</v>
      </c>
      <c r="O22" s="136"/>
      <c r="AD22" t="s">
        <v>31</v>
      </c>
      <c r="AE22" s="136">
        <v>1.7475000000000001E-2</v>
      </c>
    </row>
    <row r="23" spans="1:31">
      <c r="A23" s="184"/>
      <c r="B23" s="189" t="s">
        <v>23</v>
      </c>
      <c r="C23" s="188">
        <v>3.0287999999999999</v>
      </c>
      <c r="D23" s="189" t="s">
        <v>23</v>
      </c>
      <c r="E23" s="188">
        <v>28.140799999999999</v>
      </c>
      <c r="F23" s="184"/>
      <c r="G23" s="184"/>
      <c r="H23" s="184"/>
      <c r="I23" s="184"/>
      <c r="L23" t="s">
        <v>22</v>
      </c>
      <c r="M23" s="136">
        <v>0.36253800000000003</v>
      </c>
      <c r="O23" s="136"/>
      <c r="AD23" t="s">
        <v>32</v>
      </c>
      <c r="AE23" s="136">
        <v>1.8969E-2</v>
      </c>
    </row>
    <row r="24" spans="1:31">
      <c r="A24" s="184"/>
      <c r="B24" s="189" t="s">
        <v>9</v>
      </c>
      <c r="C24" s="188">
        <v>5.1615000000000002</v>
      </c>
      <c r="D24" s="189" t="s">
        <v>9</v>
      </c>
      <c r="E24" s="188">
        <v>40.115699999999997</v>
      </c>
      <c r="F24" s="184"/>
      <c r="G24" s="184"/>
      <c r="H24" s="184"/>
      <c r="I24" s="184"/>
      <c r="L24" t="s">
        <v>16</v>
      </c>
      <c r="M24" s="136">
        <v>0.36926799999999999</v>
      </c>
      <c r="O24" s="136"/>
      <c r="AD24" t="s">
        <v>33</v>
      </c>
      <c r="AE24" s="136">
        <v>2.1509E-2</v>
      </c>
    </row>
    <row r="25" spans="1:31">
      <c r="A25" s="184"/>
      <c r="B25" s="189" t="s">
        <v>13</v>
      </c>
      <c r="C25" s="188">
        <v>5.2923</v>
      </c>
      <c r="D25" s="189" t="s">
        <v>13</v>
      </c>
      <c r="E25" s="188">
        <v>40.992200000000004</v>
      </c>
      <c r="F25" s="184"/>
      <c r="G25" s="184"/>
      <c r="H25" s="184"/>
      <c r="I25" s="184"/>
      <c r="L25" t="s">
        <v>26</v>
      </c>
      <c r="M25" s="136">
        <v>0.36990299999999998</v>
      </c>
      <c r="O25" s="136"/>
      <c r="AD25" t="s">
        <v>34</v>
      </c>
      <c r="AE25" s="136">
        <v>2.605E-2</v>
      </c>
    </row>
    <row r="26" spans="1:31">
      <c r="A26" s="184"/>
      <c r="B26" s="189" t="s">
        <v>26</v>
      </c>
      <c r="C26" s="188">
        <v>5.7374000000000001</v>
      </c>
      <c r="D26" s="189" t="s">
        <v>26</v>
      </c>
      <c r="E26" s="188">
        <v>36.990299999999998</v>
      </c>
      <c r="F26" s="184"/>
      <c r="G26" s="184"/>
      <c r="H26" s="184"/>
      <c r="I26" s="184"/>
      <c r="L26" t="s">
        <v>21</v>
      </c>
      <c r="M26" s="136">
        <v>0.377662</v>
      </c>
      <c r="O26" s="136"/>
      <c r="AD26" t="s">
        <v>23</v>
      </c>
      <c r="AE26" s="136">
        <v>3.0287999999999999E-2</v>
      </c>
    </row>
    <row r="27" spans="1:31">
      <c r="A27" s="184"/>
      <c r="B27" s="189" t="s">
        <v>12</v>
      </c>
      <c r="C27" s="188">
        <v>6.7759</v>
      </c>
      <c r="D27" s="189" t="s">
        <v>12</v>
      </c>
      <c r="E27" s="188">
        <v>43.081399999999995</v>
      </c>
      <c r="F27" s="184"/>
      <c r="G27" s="184"/>
      <c r="H27" s="184"/>
      <c r="I27" s="184"/>
      <c r="L27" t="s">
        <v>10</v>
      </c>
      <c r="M27" s="136">
        <v>0.384878</v>
      </c>
      <c r="O27" s="136"/>
      <c r="AD27" t="s">
        <v>19</v>
      </c>
      <c r="AE27" s="136">
        <v>3.0918999999999999E-2</v>
      </c>
    </row>
    <row r="28" spans="1:31">
      <c r="A28" s="184"/>
      <c r="B28" s="189" t="s">
        <v>16</v>
      </c>
      <c r="C28" s="188">
        <v>4.5282999999999998</v>
      </c>
      <c r="D28" s="189" t="s">
        <v>16</v>
      </c>
      <c r="E28" s="188">
        <v>36.9268</v>
      </c>
      <c r="F28" s="184"/>
      <c r="G28" s="184"/>
      <c r="H28" s="184"/>
      <c r="I28" s="184"/>
      <c r="L28" t="s">
        <v>7</v>
      </c>
      <c r="M28" s="136">
        <v>0.39293099999999997</v>
      </c>
      <c r="O28" s="136"/>
      <c r="AD28" t="s">
        <v>14</v>
      </c>
      <c r="AE28" s="136">
        <v>3.2736000000000001E-2</v>
      </c>
    </row>
    <row r="29" spans="1:31">
      <c r="A29" s="184"/>
      <c r="B29" s="189" t="s">
        <v>21</v>
      </c>
      <c r="C29" s="188">
        <v>5.7202999999999999</v>
      </c>
      <c r="D29" s="189" t="s">
        <v>21</v>
      </c>
      <c r="E29" s="188">
        <v>37.766199999999998</v>
      </c>
      <c r="F29" s="184"/>
      <c r="G29" s="184"/>
      <c r="H29" s="184"/>
      <c r="I29" s="184"/>
      <c r="L29" t="s">
        <v>20</v>
      </c>
      <c r="M29" s="136">
        <v>0.40064999999999995</v>
      </c>
      <c r="O29" s="136"/>
      <c r="AD29" t="s">
        <v>15</v>
      </c>
      <c r="AE29" s="136">
        <v>3.6191000000000001E-2</v>
      </c>
    </row>
    <row r="30" spans="1:31">
      <c r="A30" s="184"/>
      <c r="B30" s="189" t="s">
        <v>14</v>
      </c>
      <c r="C30" s="188">
        <v>3.2736000000000001</v>
      </c>
      <c r="D30" s="189" t="s">
        <v>14</v>
      </c>
      <c r="E30" s="188">
        <v>33.921600000000005</v>
      </c>
      <c r="F30" s="184"/>
      <c r="G30" s="184"/>
      <c r="H30" s="184"/>
      <c r="I30" s="184"/>
      <c r="L30" t="s">
        <v>9</v>
      </c>
      <c r="M30" s="136">
        <v>0.40115699999999999</v>
      </c>
      <c r="O30" s="136"/>
      <c r="AD30" t="s">
        <v>4</v>
      </c>
      <c r="AE30" s="136">
        <v>4.0996999999999992E-2</v>
      </c>
    </row>
    <row r="31" spans="1:31">
      <c r="A31" s="184"/>
      <c r="B31" s="189" t="s">
        <v>30</v>
      </c>
      <c r="C31" s="188">
        <v>1.1334</v>
      </c>
      <c r="D31" s="189" t="s">
        <v>30</v>
      </c>
      <c r="E31" s="188">
        <v>34.308399999999999</v>
      </c>
      <c r="F31" s="184"/>
      <c r="G31" s="184"/>
      <c r="H31" s="184"/>
      <c r="I31" s="184"/>
      <c r="L31" t="s">
        <v>32</v>
      </c>
      <c r="M31" s="136">
        <v>0.40268100000000007</v>
      </c>
      <c r="O31" s="136"/>
      <c r="AD31" t="s">
        <v>22</v>
      </c>
      <c r="AE31" s="136">
        <v>4.3810000000000002E-2</v>
      </c>
    </row>
    <row r="32" spans="1:31">
      <c r="A32" s="184"/>
      <c r="B32" s="189" t="s">
        <v>20</v>
      </c>
      <c r="C32" s="188">
        <v>5.7056000000000004</v>
      </c>
      <c r="D32" s="189" t="s">
        <v>20</v>
      </c>
      <c r="E32" s="188">
        <v>40.064999999999998</v>
      </c>
      <c r="F32" s="184"/>
      <c r="G32" s="184"/>
      <c r="H32" s="184"/>
      <c r="I32" s="184"/>
      <c r="L32" t="s">
        <v>15</v>
      </c>
      <c r="M32" s="136">
        <v>0.40652899999999997</v>
      </c>
      <c r="O32" s="136"/>
      <c r="AD32" t="s">
        <v>16</v>
      </c>
      <c r="AE32" s="136">
        <v>4.5282999999999997E-2</v>
      </c>
    </row>
    <row r="33" spans="1:31">
      <c r="A33" s="184"/>
      <c r="B33" s="189" t="s">
        <v>11</v>
      </c>
      <c r="C33" s="188">
        <v>8.101700000000001</v>
      </c>
      <c r="D33" s="189" t="s">
        <v>11</v>
      </c>
      <c r="E33" s="188">
        <v>42.9024</v>
      </c>
      <c r="F33" s="184"/>
      <c r="G33" s="184"/>
      <c r="H33" s="184"/>
      <c r="I33" s="184"/>
      <c r="L33" t="s">
        <v>13</v>
      </c>
      <c r="M33" s="136">
        <v>0.40992200000000006</v>
      </c>
      <c r="O33" s="136"/>
      <c r="AD33" t="s">
        <v>9</v>
      </c>
      <c r="AE33" s="136">
        <v>5.1615000000000001E-2</v>
      </c>
    </row>
    <row r="34" spans="1:31">
      <c r="A34" s="184"/>
      <c r="B34" s="189" t="s">
        <v>31</v>
      </c>
      <c r="C34" s="188">
        <v>1.7475000000000001</v>
      </c>
      <c r="D34" s="189" t="s">
        <v>31</v>
      </c>
      <c r="E34" s="190">
        <v>35.120000000000005</v>
      </c>
      <c r="F34" s="184"/>
      <c r="G34" s="184"/>
      <c r="H34" s="184"/>
      <c r="I34" s="184"/>
      <c r="L34" t="s">
        <v>5</v>
      </c>
      <c r="M34" s="136">
        <v>0.41588500000000006</v>
      </c>
      <c r="O34" s="136"/>
      <c r="AD34" t="s">
        <v>13</v>
      </c>
      <c r="AE34" s="136">
        <v>5.2922999999999998E-2</v>
      </c>
    </row>
    <row r="35" spans="1:31">
      <c r="A35" s="184"/>
      <c r="B35" s="189" t="s">
        <v>7</v>
      </c>
      <c r="C35" s="188">
        <v>7.4692999999999996</v>
      </c>
      <c r="D35" s="189" t="s">
        <v>7</v>
      </c>
      <c r="E35" s="188">
        <v>39.293099999999995</v>
      </c>
      <c r="F35" s="184"/>
      <c r="G35" s="184"/>
      <c r="H35" s="184"/>
      <c r="I35" s="184"/>
      <c r="L35" t="s">
        <v>4</v>
      </c>
      <c r="M35" s="136">
        <v>0.41947600000000002</v>
      </c>
      <c r="O35" s="136"/>
      <c r="AD35" t="s">
        <v>20</v>
      </c>
      <c r="AE35" s="136">
        <v>5.7056000000000003E-2</v>
      </c>
    </row>
    <row r="36" spans="1:31">
      <c r="A36" s="184"/>
      <c r="B36" s="189" t="s">
        <v>18</v>
      </c>
      <c r="C36" s="188">
        <v>6.2266000000000004</v>
      </c>
      <c r="D36" s="189" t="s">
        <v>18</v>
      </c>
      <c r="E36" s="188">
        <v>43.240499999999997</v>
      </c>
      <c r="F36" s="184"/>
      <c r="G36" s="184"/>
      <c r="H36" s="184"/>
      <c r="I36" s="184"/>
      <c r="L36" t="s">
        <v>6</v>
      </c>
      <c r="M36" s="136">
        <v>0.422234</v>
      </c>
      <c r="O36" s="136"/>
      <c r="AD36" t="s">
        <v>21</v>
      </c>
      <c r="AE36" s="136">
        <v>5.7202999999999997E-2</v>
      </c>
    </row>
    <row r="37" spans="1:31">
      <c r="A37" s="184"/>
      <c r="B37" s="189" t="s">
        <v>15</v>
      </c>
      <c r="C37" s="188">
        <v>3.6191</v>
      </c>
      <c r="D37" s="189" t="s">
        <v>15</v>
      </c>
      <c r="E37" s="188">
        <v>40.652899999999995</v>
      </c>
      <c r="F37" s="184"/>
      <c r="G37" s="184"/>
      <c r="H37" s="184"/>
      <c r="I37" s="184"/>
      <c r="L37" t="s">
        <v>11</v>
      </c>
      <c r="M37" s="136">
        <v>0.42902400000000002</v>
      </c>
      <c r="O37" s="136"/>
      <c r="AD37" t="s">
        <v>26</v>
      </c>
      <c r="AE37" s="136">
        <v>5.7374000000000001E-2</v>
      </c>
    </row>
    <row r="38" spans="1:31">
      <c r="A38" s="184"/>
      <c r="B38" s="189" t="s">
        <v>6</v>
      </c>
      <c r="C38" s="188">
        <v>5.8936000000000002</v>
      </c>
      <c r="D38" s="189" t="s">
        <v>6</v>
      </c>
      <c r="E38" s="188">
        <v>42.223399999999998</v>
      </c>
      <c r="F38" s="184"/>
      <c r="G38" s="184"/>
      <c r="H38" s="184"/>
      <c r="I38" s="184"/>
      <c r="L38" t="s">
        <v>12</v>
      </c>
      <c r="M38" s="136">
        <v>0.43081399999999997</v>
      </c>
      <c r="O38" s="136"/>
      <c r="AD38" t="s">
        <v>6</v>
      </c>
      <c r="AE38" s="136">
        <v>5.8936000000000002E-2</v>
      </c>
    </row>
    <row r="39" spans="1:31">
      <c r="A39" s="184"/>
      <c r="B39" s="191" t="s">
        <v>137</v>
      </c>
      <c r="C39" s="120">
        <f>AVERAGE(C6:C38)</f>
        <v>4.1352999999999991</v>
      </c>
      <c r="D39" s="191" t="s">
        <v>137</v>
      </c>
      <c r="E39" s="120">
        <f>AVERAGE(E6:E38)</f>
        <v>36.982796969696992</v>
      </c>
      <c r="F39" s="184"/>
      <c r="G39" s="184"/>
      <c r="H39" s="184"/>
      <c r="I39" s="184"/>
      <c r="L39" t="s">
        <v>8</v>
      </c>
      <c r="M39" s="136">
        <v>0.431807</v>
      </c>
      <c r="O39" s="136"/>
      <c r="AD39" t="s">
        <v>10</v>
      </c>
      <c r="AE39" s="136">
        <v>6.1756000000000005E-2</v>
      </c>
    </row>
    <row r="40" spans="1:31" ht="15.75" thickBot="1">
      <c r="A40" s="184"/>
      <c r="B40" s="192" t="s">
        <v>243</v>
      </c>
      <c r="C40" s="186"/>
      <c r="D40" s="192" t="s">
        <v>243</v>
      </c>
      <c r="E40" s="187"/>
      <c r="F40" s="184"/>
      <c r="G40" s="184"/>
      <c r="H40" s="184"/>
      <c r="I40" s="184"/>
      <c r="L40" t="s">
        <v>18</v>
      </c>
      <c r="M40" s="136">
        <v>0.43240499999999998</v>
      </c>
      <c r="O40" s="136"/>
      <c r="AD40" t="s">
        <v>18</v>
      </c>
      <c r="AE40" s="136">
        <v>6.2266000000000002E-2</v>
      </c>
    </row>
    <row r="41" spans="1:31">
      <c r="A41" s="184"/>
      <c r="B41" s="184"/>
      <c r="C41" s="184"/>
      <c r="D41" s="184"/>
      <c r="E41" s="184"/>
      <c r="F41" s="184"/>
      <c r="G41" s="184"/>
      <c r="H41" s="184"/>
      <c r="I41" s="184"/>
      <c r="L41" t="s">
        <v>3</v>
      </c>
      <c r="M41" s="136">
        <v>0.54752699999999999</v>
      </c>
      <c r="O41" s="136"/>
      <c r="AD41" t="s">
        <v>12</v>
      </c>
      <c r="AE41" s="136">
        <v>6.7759E-2</v>
      </c>
    </row>
    <row r="42" spans="1:31">
      <c r="B42" t="s">
        <v>42</v>
      </c>
      <c r="AD42" t="s">
        <v>7</v>
      </c>
      <c r="AE42" s="136">
        <v>7.4692999999999996E-2</v>
      </c>
    </row>
    <row r="43" spans="1:31">
      <c r="B43" s="135" t="s">
        <v>41</v>
      </c>
      <c r="AD43" t="s">
        <v>11</v>
      </c>
      <c r="AE43" s="136">
        <v>8.1017000000000006E-2</v>
      </c>
    </row>
    <row r="44" spans="1:31">
      <c r="B44" t="s">
        <v>44</v>
      </c>
      <c r="AD44" t="s">
        <v>8</v>
      </c>
      <c r="AE44" s="136">
        <v>9.1495000000000021E-2</v>
      </c>
    </row>
    <row r="45" spans="1:31">
      <c r="B45" t="s">
        <v>48</v>
      </c>
      <c r="AD45" t="s">
        <v>5</v>
      </c>
      <c r="AE45" s="136">
        <v>0.14163600000000001</v>
      </c>
    </row>
    <row r="46" spans="1:31" ht="18.75">
      <c r="B46" s="21" t="s">
        <v>136</v>
      </c>
    </row>
    <row r="47" spans="1:31" ht="18.75">
      <c r="B47" s="21" t="s">
        <v>135</v>
      </c>
    </row>
  </sheetData>
  <sortState xmlns:xlrd2="http://schemas.microsoft.com/office/spreadsheetml/2017/richdata2" ref="B6:E38">
    <sortCondition ref="B6:B38"/>
  </sortState>
  <hyperlinks>
    <hyperlink ref="B43" r:id="rId1" xr:uid="{FBB6E3C3-2DC7-461A-AB88-FC9162C495C2}"/>
  </hyperlinks>
  <pageMargins left="0.7" right="0.7" top="0.75" bottom="0.75" header="0.3" footer="0.3"/>
  <pageSetup orientation="portrait"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AB98"/>
  <sheetViews>
    <sheetView topLeftCell="D1" zoomScale="78" zoomScaleNormal="78" workbookViewId="0">
      <selection activeCell="J88" sqref="J88"/>
    </sheetView>
  </sheetViews>
  <sheetFormatPr defaultRowHeight="15"/>
  <cols>
    <col min="2" max="2" width="28" customWidth="1"/>
    <col min="3" max="3" width="18.28515625" customWidth="1"/>
    <col min="4" max="4" width="14.28515625" customWidth="1"/>
    <col min="5" max="5" width="17.28515625" customWidth="1"/>
    <col min="6" max="6" width="19.5703125" customWidth="1"/>
    <col min="7" max="7" width="28" customWidth="1"/>
    <col min="9" max="9" width="21.7109375" customWidth="1"/>
    <col min="10" max="10" width="14.7109375" customWidth="1"/>
    <col min="14" max="14" width="15" customWidth="1"/>
    <col min="15" max="15" width="13.7109375" customWidth="1"/>
    <col min="21" max="21" width="27.140625" customWidth="1"/>
    <col min="24" max="24" width="15.85546875" customWidth="1"/>
    <col min="25" max="25" width="13.140625" customWidth="1"/>
    <col min="27" max="27" width="15.28515625" customWidth="1"/>
    <col min="28" max="28" width="13.5703125" bestFit="1" customWidth="1"/>
  </cols>
  <sheetData>
    <row r="3" spans="2:28">
      <c r="N3" s="22" t="s">
        <v>298</v>
      </c>
      <c r="U3" s="22" t="s">
        <v>297</v>
      </c>
    </row>
    <row r="4" spans="2:28" s="55" customFormat="1" ht="45">
      <c r="B4"/>
      <c r="C4"/>
      <c r="D4"/>
      <c r="E4"/>
      <c r="F4"/>
      <c r="G4"/>
      <c r="H4"/>
      <c r="I4"/>
      <c r="J4"/>
      <c r="N4" s="55" t="s">
        <v>170</v>
      </c>
      <c r="O4" s="55" t="s">
        <v>208</v>
      </c>
    </row>
    <row r="5" spans="2:28">
      <c r="N5" t="s">
        <v>171</v>
      </c>
      <c r="O5" t="s">
        <v>209</v>
      </c>
    </row>
    <row r="6" spans="2:28">
      <c r="G6" s="55" t="s">
        <v>142</v>
      </c>
    </row>
    <row r="7" spans="2:28" ht="16.5" thickBot="1">
      <c r="C7" s="54" t="s">
        <v>169</v>
      </c>
      <c r="D7" s="54"/>
      <c r="E7" s="54"/>
      <c r="N7" t="s">
        <v>172</v>
      </c>
      <c r="O7" t="s">
        <v>173</v>
      </c>
      <c r="U7" s="45" t="s">
        <v>210</v>
      </c>
      <c r="V7" s="46"/>
      <c r="W7" s="46"/>
      <c r="X7" s="46"/>
    </row>
    <row r="8" spans="2:28" ht="60">
      <c r="B8" s="17" t="s">
        <v>132</v>
      </c>
      <c r="C8" s="19" t="s">
        <v>51</v>
      </c>
      <c r="D8" s="19" t="s">
        <v>52</v>
      </c>
      <c r="E8" s="19" t="s">
        <v>212</v>
      </c>
      <c r="F8" s="19" t="s">
        <v>213</v>
      </c>
      <c r="G8" s="19" t="s">
        <v>215</v>
      </c>
      <c r="H8" s="55"/>
      <c r="I8" s="99" t="s">
        <v>284</v>
      </c>
      <c r="J8" s="113"/>
      <c r="N8" t="s">
        <v>174</v>
      </c>
      <c r="O8" t="s">
        <v>175</v>
      </c>
      <c r="P8" t="s">
        <v>174</v>
      </c>
      <c r="Q8" t="s">
        <v>176</v>
      </c>
      <c r="U8" s="45"/>
      <c r="V8" s="47" t="s">
        <v>211</v>
      </c>
      <c r="W8" s="47"/>
      <c r="X8" s="47" t="s">
        <v>1</v>
      </c>
      <c r="Y8" t="s">
        <v>213</v>
      </c>
      <c r="AB8" t="s">
        <v>213</v>
      </c>
    </row>
    <row r="9" spans="2:28" ht="15.75">
      <c r="B9" t="s">
        <v>24</v>
      </c>
      <c r="C9" s="26">
        <f t="shared" ref="C9:C41" si="0">VLOOKUP(B9, $N$9:$O$42,2,)</f>
        <v>48</v>
      </c>
      <c r="D9" s="26">
        <f t="shared" ref="D9:D41" si="1">VLOOKUP(B9,$P$9:$Q$42,2,)</f>
        <v>19</v>
      </c>
      <c r="E9" s="68">
        <f t="shared" ref="E9:E41" si="2">SUM(C9:D9)</f>
        <v>67</v>
      </c>
      <c r="F9" s="66">
        <f t="shared" ref="F9:F41" si="3">VLOOKUP(B9,$AA$9:$AB$42,2,)</f>
        <v>338545</v>
      </c>
      <c r="G9" s="58">
        <f t="shared" ref="G9:G41" si="4">(E9/3)/(F9/1000)</f>
        <v>6.5968581232430934E-2</v>
      </c>
      <c r="I9" s="90" t="s">
        <v>24</v>
      </c>
      <c r="J9" s="114">
        <v>6.5968581232430934E-2</v>
      </c>
      <c r="N9" s="43" t="s">
        <v>177</v>
      </c>
      <c r="O9" s="44">
        <v>48</v>
      </c>
      <c r="P9" s="43" t="s">
        <v>177</v>
      </c>
      <c r="Q9" s="44">
        <v>19</v>
      </c>
      <c r="U9" s="46" t="s">
        <v>4</v>
      </c>
      <c r="V9" s="48">
        <v>28904</v>
      </c>
      <c r="W9" s="46" t="s">
        <v>4</v>
      </c>
      <c r="X9" s="49">
        <v>1136502</v>
      </c>
      <c r="Y9" s="53">
        <f>SUM(V9:X9)</f>
        <v>1165406</v>
      </c>
      <c r="AA9" s="46" t="s">
        <v>4</v>
      </c>
      <c r="AB9" s="26">
        <v>1165406</v>
      </c>
    </row>
    <row r="10" spans="2:28" ht="15.75">
      <c r="B10" t="s">
        <v>25</v>
      </c>
      <c r="C10" s="26">
        <f t="shared" si="0"/>
        <v>114</v>
      </c>
      <c r="D10" s="26">
        <f t="shared" si="1"/>
        <v>26</v>
      </c>
      <c r="E10" s="68">
        <f t="shared" si="2"/>
        <v>140</v>
      </c>
      <c r="F10" s="66">
        <f t="shared" si="3"/>
        <v>989491</v>
      </c>
      <c r="G10" s="58">
        <f t="shared" si="4"/>
        <v>4.7162295227209411E-2</v>
      </c>
      <c r="I10" s="90" t="s">
        <v>25</v>
      </c>
      <c r="J10" s="114">
        <v>4.7162295227209411E-2</v>
      </c>
      <c r="N10" s="43" t="s">
        <v>178</v>
      </c>
      <c r="O10" s="44">
        <v>114</v>
      </c>
      <c r="P10" s="43" t="s">
        <v>178</v>
      </c>
      <c r="Q10" s="44">
        <v>26</v>
      </c>
      <c r="U10" s="46" t="s">
        <v>3</v>
      </c>
      <c r="V10" s="48">
        <v>10616</v>
      </c>
      <c r="W10" s="46" t="s">
        <v>3</v>
      </c>
      <c r="X10" s="49">
        <v>581047</v>
      </c>
      <c r="Y10" s="53">
        <f t="shared" ref="Y10:Y41" si="5">SUM(V10:X10)</f>
        <v>591663</v>
      </c>
      <c r="AA10" s="46" t="s">
        <v>3</v>
      </c>
      <c r="AB10" s="26">
        <v>591663</v>
      </c>
    </row>
    <row r="11" spans="2:28" ht="15.75">
      <c r="B11" t="s">
        <v>35</v>
      </c>
      <c r="C11" s="26">
        <f t="shared" si="0"/>
        <v>50</v>
      </c>
      <c r="D11" s="26">
        <f t="shared" si="1"/>
        <v>11</v>
      </c>
      <c r="E11" s="68">
        <f t="shared" si="2"/>
        <v>61</v>
      </c>
      <c r="F11" s="66">
        <f t="shared" si="3"/>
        <v>430976</v>
      </c>
      <c r="G11" s="58">
        <f t="shared" si="4"/>
        <v>4.7179734679734679E-2</v>
      </c>
      <c r="I11" s="90" t="s">
        <v>35</v>
      </c>
      <c r="J11" s="114">
        <v>4.7179734679734679E-2</v>
      </c>
      <c r="N11" s="43" t="s">
        <v>179</v>
      </c>
      <c r="O11" s="44">
        <v>50</v>
      </c>
      <c r="P11" s="43" t="s">
        <v>179</v>
      </c>
      <c r="Q11" s="44">
        <v>11</v>
      </c>
      <c r="U11" s="46" t="s">
        <v>5</v>
      </c>
      <c r="V11" s="48">
        <v>29084</v>
      </c>
      <c r="W11" s="46" t="s">
        <v>5</v>
      </c>
      <c r="X11" s="49">
        <v>670542</v>
      </c>
      <c r="Y11" s="53">
        <f t="shared" si="5"/>
        <v>699626</v>
      </c>
      <c r="AA11" s="46" t="s">
        <v>5</v>
      </c>
      <c r="AB11" s="26">
        <v>699626</v>
      </c>
    </row>
    <row r="12" spans="2:28" ht="15.75">
      <c r="B12" t="s">
        <v>17</v>
      </c>
      <c r="C12" s="26">
        <f t="shared" si="0"/>
        <v>124</v>
      </c>
      <c r="D12" s="26">
        <f t="shared" si="1"/>
        <v>33</v>
      </c>
      <c r="E12" s="68">
        <f t="shared" si="2"/>
        <v>157</v>
      </c>
      <c r="F12" s="66">
        <f t="shared" si="3"/>
        <v>730150</v>
      </c>
      <c r="G12" s="58">
        <f t="shared" si="4"/>
        <v>7.1674770024424211E-2</v>
      </c>
      <c r="I12" s="90" t="s">
        <v>17</v>
      </c>
      <c r="J12" s="114">
        <v>7.1674770024424211E-2</v>
      </c>
      <c r="N12" s="43" t="s">
        <v>180</v>
      </c>
      <c r="O12" s="44">
        <v>124</v>
      </c>
      <c r="P12" s="43" t="s">
        <v>180</v>
      </c>
      <c r="Q12" s="44">
        <v>33</v>
      </c>
      <c r="U12" s="46" t="s">
        <v>8</v>
      </c>
      <c r="V12" s="48">
        <v>23435</v>
      </c>
      <c r="W12" s="46" t="s">
        <v>8</v>
      </c>
      <c r="X12" s="49">
        <v>694499</v>
      </c>
      <c r="Y12" s="53">
        <f t="shared" si="5"/>
        <v>717934</v>
      </c>
      <c r="AA12" s="46" t="s">
        <v>8</v>
      </c>
      <c r="AB12" s="26">
        <v>717934</v>
      </c>
    </row>
    <row r="13" spans="2:28" ht="15.75">
      <c r="B13" t="s">
        <v>32</v>
      </c>
      <c r="C13" s="26">
        <f t="shared" si="0"/>
        <v>62</v>
      </c>
      <c r="D13" s="26">
        <f t="shared" si="1"/>
        <v>46</v>
      </c>
      <c r="E13" s="68">
        <f t="shared" si="2"/>
        <v>108</v>
      </c>
      <c r="F13" s="66">
        <f t="shared" si="3"/>
        <v>746834</v>
      </c>
      <c r="G13" s="58">
        <f t="shared" si="4"/>
        <v>4.8203482969441672E-2</v>
      </c>
      <c r="I13" s="90" t="s">
        <v>32</v>
      </c>
      <c r="J13" s="114">
        <v>4.8203482969441672E-2</v>
      </c>
      <c r="N13" s="43" t="s">
        <v>181</v>
      </c>
      <c r="O13" s="44">
        <v>62</v>
      </c>
      <c r="P13" s="43" t="s">
        <v>181</v>
      </c>
      <c r="Q13" s="44">
        <v>46</v>
      </c>
      <c r="U13" s="46" t="s">
        <v>10</v>
      </c>
      <c r="V13" s="48">
        <v>14966</v>
      </c>
      <c r="W13" s="46" t="s">
        <v>10</v>
      </c>
      <c r="X13" s="49">
        <v>758514</v>
      </c>
      <c r="Y13" s="53">
        <f t="shared" si="5"/>
        <v>773480</v>
      </c>
      <c r="AA13" s="46" t="s">
        <v>10</v>
      </c>
      <c r="AB13" s="26">
        <v>773480</v>
      </c>
    </row>
    <row r="14" spans="2:28" ht="15.75">
      <c r="B14" t="s">
        <v>4</v>
      </c>
      <c r="C14" s="26">
        <f t="shared" si="0"/>
        <v>129</v>
      </c>
      <c r="D14" s="26">
        <f t="shared" si="1"/>
        <v>75</v>
      </c>
      <c r="E14" s="68">
        <f t="shared" si="2"/>
        <v>204</v>
      </c>
      <c r="F14" s="66">
        <f t="shared" si="3"/>
        <v>1165406</v>
      </c>
      <c r="G14" s="58">
        <f t="shared" si="4"/>
        <v>5.8348764293302081E-2</v>
      </c>
      <c r="I14" s="90" t="s">
        <v>4</v>
      </c>
      <c r="J14" s="114">
        <v>5.8348764293302081E-2</v>
      </c>
      <c r="N14" s="43" t="s">
        <v>182</v>
      </c>
      <c r="O14" s="44">
        <v>129</v>
      </c>
      <c r="P14" s="43" t="s">
        <v>182</v>
      </c>
      <c r="Q14" s="44">
        <v>75</v>
      </c>
      <c r="U14" s="46" t="s">
        <v>9</v>
      </c>
      <c r="V14" s="48">
        <v>27824</v>
      </c>
      <c r="W14" s="46" t="s">
        <v>9</v>
      </c>
      <c r="X14" s="49">
        <v>853332</v>
      </c>
      <c r="Y14" s="53">
        <f t="shared" si="5"/>
        <v>881156</v>
      </c>
      <c r="AA14" s="46" t="s">
        <v>9</v>
      </c>
      <c r="AB14" s="26">
        <v>881156</v>
      </c>
    </row>
    <row r="15" spans="2:28" ht="15.75">
      <c r="B15" t="s">
        <v>3</v>
      </c>
      <c r="C15" s="26">
        <f t="shared" si="0"/>
        <v>75</v>
      </c>
      <c r="D15" s="26">
        <f t="shared" si="1"/>
        <v>40</v>
      </c>
      <c r="E15" s="68">
        <f t="shared" si="2"/>
        <v>115</v>
      </c>
      <c r="F15" s="66">
        <f t="shared" si="3"/>
        <v>591663</v>
      </c>
      <c r="G15" s="58">
        <f t="shared" si="4"/>
        <v>6.47891339044918E-2</v>
      </c>
      <c r="I15" s="90" t="s">
        <v>3</v>
      </c>
      <c r="J15" s="114">
        <v>6.47891339044918E-2</v>
      </c>
      <c r="N15" s="43" t="s">
        <v>183</v>
      </c>
      <c r="O15" s="44">
        <v>75</v>
      </c>
      <c r="P15" s="43" t="s">
        <v>183</v>
      </c>
      <c r="Q15" s="44">
        <v>40</v>
      </c>
      <c r="U15" s="46" t="s">
        <v>13</v>
      </c>
      <c r="V15" s="48">
        <v>17674</v>
      </c>
      <c r="W15" s="46" t="s">
        <v>13</v>
      </c>
      <c r="X15" s="49">
        <v>650043</v>
      </c>
      <c r="Y15" s="53">
        <f t="shared" si="5"/>
        <v>667717</v>
      </c>
      <c r="AA15" s="46" t="s">
        <v>13</v>
      </c>
      <c r="AB15" s="26">
        <v>667717</v>
      </c>
    </row>
    <row r="16" spans="2:28" ht="15.75">
      <c r="B16" t="s">
        <v>28</v>
      </c>
      <c r="C16" s="26">
        <f t="shared" si="0"/>
        <v>87</v>
      </c>
      <c r="D16" s="26">
        <f t="shared" si="1"/>
        <v>29</v>
      </c>
      <c r="E16" s="68">
        <f t="shared" si="2"/>
        <v>116</v>
      </c>
      <c r="F16" s="66">
        <f t="shared" si="3"/>
        <v>910990</v>
      </c>
      <c r="G16" s="58">
        <f t="shared" si="4"/>
        <v>4.2444666425171147E-2</v>
      </c>
      <c r="I16" s="90" t="s">
        <v>28</v>
      </c>
      <c r="J16" s="114">
        <v>4.2444666425171147E-2</v>
      </c>
      <c r="N16" s="43" t="s">
        <v>184</v>
      </c>
      <c r="O16" s="44">
        <v>87</v>
      </c>
      <c r="P16" s="43" t="s">
        <v>184</v>
      </c>
      <c r="Q16" s="44">
        <v>29</v>
      </c>
      <c r="U16" s="46" t="s">
        <v>12</v>
      </c>
      <c r="V16" s="48">
        <v>31493</v>
      </c>
      <c r="W16" s="46" t="s">
        <v>12</v>
      </c>
      <c r="X16" s="49">
        <v>1188779</v>
      </c>
      <c r="Y16" s="53">
        <f t="shared" si="5"/>
        <v>1220272</v>
      </c>
      <c r="AA16" s="46" t="s">
        <v>12</v>
      </c>
      <c r="AB16" s="26">
        <v>1220272</v>
      </c>
    </row>
    <row r="17" spans="2:28" ht="15.75">
      <c r="B17" t="s">
        <v>19</v>
      </c>
      <c r="C17" s="26">
        <f t="shared" si="0"/>
        <v>115</v>
      </c>
      <c r="D17" s="26">
        <f t="shared" si="1"/>
        <v>38</v>
      </c>
      <c r="E17" s="68">
        <f t="shared" si="2"/>
        <v>153</v>
      </c>
      <c r="F17" s="66">
        <f t="shared" si="3"/>
        <v>849152</v>
      </c>
      <c r="G17" s="58">
        <f t="shared" si="4"/>
        <v>6.0059918601145609E-2</v>
      </c>
      <c r="I17" s="90" t="s">
        <v>19</v>
      </c>
      <c r="J17" s="114">
        <v>6.0059918601145609E-2</v>
      </c>
      <c r="N17" s="43" t="s">
        <v>185</v>
      </c>
      <c r="O17" s="44">
        <v>115</v>
      </c>
      <c r="P17" s="43" t="s">
        <v>185</v>
      </c>
      <c r="Q17" s="44">
        <v>38</v>
      </c>
      <c r="U17" s="46" t="s">
        <v>16</v>
      </c>
      <c r="V17" s="48">
        <v>15689</v>
      </c>
      <c r="W17" s="46" t="s">
        <v>16</v>
      </c>
      <c r="X17" s="49">
        <v>781816</v>
      </c>
      <c r="Y17" s="53">
        <f t="shared" si="5"/>
        <v>797505</v>
      </c>
      <c r="AA17" s="46" t="s">
        <v>16</v>
      </c>
      <c r="AB17" s="26">
        <v>797505</v>
      </c>
    </row>
    <row r="18" spans="2:28" ht="15.75">
      <c r="B18" t="s">
        <v>27</v>
      </c>
      <c r="C18" s="26">
        <f t="shared" si="0"/>
        <v>97</v>
      </c>
      <c r="D18" s="26">
        <f t="shared" si="1"/>
        <v>25</v>
      </c>
      <c r="E18" s="68">
        <f t="shared" si="2"/>
        <v>122</v>
      </c>
      <c r="F18" s="66">
        <f t="shared" si="3"/>
        <v>729458</v>
      </c>
      <c r="G18" s="58">
        <f t="shared" si="4"/>
        <v>5.5749154394998293E-2</v>
      </c>
      <c r="I18" s="90" t="s">
        <v>27</v>
      </c>
      <c r="J18" s="114">
        <v>5.5749154394998293E-2</v>
      </c>
      <c r="N18" s="43" t="s">
        <v>186</v>
      </c>
      <c r="O18" s="44">
        <v>97</v>
      </c>
      <c r="P18" s="43" t="s">
        <v>186</v>
      </c>
      <c r="Q18" s="44">
        <v>25</v>
      </c>
      <c r="U18" s="46" t="s">
        <v>14</v>
      </c>
      <c r="V18" s="48">
        <v>13323</v>
      </c>
      <c r="W18" s="46" t="s">
        <v>14</v>
      </c>
      <c r="X18" s="49">
        <v>1036619</v>
      </c>
      <c r="Y18" s="53">
        <f t="shared" si="5"/>
        <v>1049942</v>
      </c>
      <c r="AA18" s="46" t="s">
        <v>14</v>
      </c>
      <c r="AB18" s="26">
        <v>1049942</v>
      </c>
    </row>
    <row r="19" spans="2:28" ht="15.75">
      <c r="B19" t="s">
        <v>22</v>
      </c>
      <c r="C19" s="26">
        <f t="shared" si="0"/>
        <v>56</v>
      </c>
      <c r="D19" s="26">
        <f t="shared" si="1"/>
        <v>29</v>
      </c>
      <c r="E19" s="68">
        <f t="shared" si="2"/>
        <v>85</v>
      </c>
      <c r="F19" s="66">
        <f t="shared" si="3"/>
        <v>771951</v>
      </c>
      <c r="G19" s="58">
        <f t="shared" si="4"/>
        <v>3.6703538609747677E-2</v>
      </c>
      <c r="I19" s="90" t="s">
        <v>22</v>
      </c>
      <c r="J19" s="114">
        <v>3.6703538609747677E-2</v>
      </c>
      <c r="N19" s="43" t="s">
        <v>187</v>
      </c>
      <c r="O19" s="44">
        <v>56</v>
      </c>
      <c r="P19" s="43" t="s">
        <v>187</v>
      </c>
      <c r="Q19" s="44">
        <v>29</v>
      </c>
      <c r="U19" s="46" t="s">
        <v>11</v>
      </c>
      <c r="V19" s="48">
        <v>24157</v>
      </c>
      <c r="W19" s="46" t="s">
        <v>11</v>
      </c>
      <c r="X19" s="49">
        <v>1159463</v>
      </c>
      <c r="Y19" s="53">
        <f t="shared" si="5"/>
        <v>1183620</v>
      </c>
      <c r="AA19" s="46" t="s">
        <v>11</v>
      </c>
      <c r="AB19" s="26">
        <v>1183620</v>
      </c>
    </row>
    <row r="20" spans="2:28" ht="15.75">
      <c r="B20" t="s">
        <v>5</v>
      </c>
      <c r="C20" s="26">
        <f t="shared" si="0"/>
        <v>125</v>
      </c>
      <c r="D20" s="26">
        <f t="shared" si="1"/>
        <v>90</v>
      </c>
      <c r="E20" s="68">
        <f t="shared" si="2"/>
        <v>215</v>
      </c>
      <c r="F20" s="66">
        <f t="shared" si="3"/>
        <v>699626</v>
      </c>
      <c r="G20" s="58">
        <f t="shared" si="4"/>
        <v>0.1024356823026398</v>
      </c>
      <c r="I20" s="90" t="s">
        <v>5</v>
      </c>
      <c r="J20" s="114">
        <v>0.1024356823026398</v>
      </c>
      <c r="N20" s="43" t="s">
        <v>188</v>
      </c>
      <c r="O20" s="44">
        <v>125</v>
      </c>
      <c r="P20" s="43" t="s">
        <v>188</v>
      </c>
      <c r="Q20" s="44">
        <v>90</v>
      </c>
      <c r="U20" s="46" t="s">
        <v>7</v>
      </c>
      <c r="V20" s="48">
        <v>25677</v>
      </c>
      <c r="W20" s="46" t="s">
        <v>7</v>
      </c>
      <c r="X20" s="49">
        <v>891041</v>
      </c>
      <c r="Y20" s="53">
        <f t="shared" si="5"/>
        <v>916718</v>
      </c>
      <c r="AA20" s="46" t="s">
        <v>7</v>
      </c>
      <c r="AB20" s="26">
        <v>916718</v>
      </c>
    </row>
    <row r="21" spans="2:28" ht="15.75">
      <c r="B21" t="s">
        <v>8</v>
      </c>
      <c r="C21" s="26">
        <f t="shared" si="0"/>
        <v>80</v>
      </c>
      <c r="D21" s="26">
        <f t="shared" si="1"/>
        <v>51</v>
      </c>
      <c r="E21" s="68">
        <f t="shared" si="2"/>
        <v>131</v>
      </c>
      <c r="F21" s="66">
        <f t="shared" si="3"/>
        <v>717934</v>
      </c>
      <c r="G21" s="58">
        <f t="shared" si="4"/>
        <v>6.0822675436275016E-2</v>
      </c>
      <c r="I21" s="90" t="s">
        <v>8</v>
      </c>
      <c r="J21" s="114">
        <v>6.0822675436275016E-2</v>
      </c>
      <c r="N21" s="43" t="s">
        <v>189</v>
      </c>
      <c r="O21" s="44">
        <v>80</v>
      </c>
      <c r="P21" s="43" t="s">
        <v>189</v>
      </c>
      <c r="Q21" s="44">
        <v>51</v>
      </c>
      <c r="U21" s="46" t="s">
        <v>15</v>
      </c>
      <c r="V21" s="48">
        <v>31348</v>
      </c>
      <c r="W21" s="46" t="s">
        <v>15</v>
      </c>
      <c r="X21" s="49">
        <v>926746</v>
      </c>
      <c r="Y21" s="53">
        <f t="shared" si="5"/>
        <v>958094</v>
      </c>
      <c r="AA21" s="46" t="s">
        <v>15</v>
      </c>
      <c r="AB21" s="26">
        <v>958094</v>
      </c>
    </row>
    <row r="22" spans="2:28" ht="15.75">
      <c r="B22" t="s">
        <v>10</v>
      </c>
      <c r="C22" s="26">
        <f t="shared" si="0"/>
        <v>116</v>
      </c>
      <c r="D22" s="26">
        <f t="shared" si="1"/>
        <v>41</v>
      </c>
      <c r="E22" s="68">
        <f t="shared" si="2"/>
        <v>157</v>
      </c>
      <c r="F22" s="66">
        <f t="shared" si="3"/>
        <v>773480</v>
      </c>
      <c r="G22" s="58">
        <f t="shared" si="4"/>
        <v>6.7659581803451066E-2</v>
      </c>
      <c r="I22" s="90" t="s">
        <v>10</v>
      </c>
      <c r="J22" s="114">
        <v>6.7659581803451066E-2</v>
      </c>
      <c r="N22" s="43" t="s">
        <v>190</v>
      </c>
      <c r="O22" s="44">
        <v>116</v>
      </c>
      <c r="P22" s="43" t="s">
        <v>190</v>
      </c>
      <c r="Q22" s="44">
        <v>41</v>
      </c>
      <c r="U22" s="46" t="s">
        <v>6</v>
      </c>
      <c r="V22" s="48">
        <v>35628</v>
      </c>
      <c r="W22" s="46" t="s">
        <v>6</v>
      </c>
      <c r="X22" s="49">
        <v>1896694</v>
      </c>
      <c r="Y22" s="53">
        <f t="shared" si="5"/>
        <v>1932322</v>
      </c>
      <c r="AA22" s="46" t="s">
        <v>6</v>
      </c>
      <c r="AB22" s="26">
        <v>1932322</v>
      </c>
    </row>
    <row r="23" spans="2:28" ht="15.75">
      <c r="B23" t="s">
        <v>29</v>
      </c>
      <c r="C23" s="26">
        <f t="shared" si="0"/>
        <v>71</v>
      </c>
      <c r="D23" s="26">
        <f t="shared" si="1"/>
        <v>9</v>
      </c>
      <c r="E23" s="68">
        <f t="shared" si="2"/>
        <v>80</v>
      </c>
      <c r="F23" s="66">
        <f t="shared" si="3"/>
        <v>474583</v>
      </c>
      <c r="G23" s="58">
        <f t="shared" si="4"/>
        <v>5.6189679501091834E-2</v>
      </c>
      <c r="I23" s="90" t="s">
        <v>29</v>
      </c>
      <c r="J23" s="114">
        <v>5.6189679501091834E-2</v>
      </c>
      <c r="N23" s="43" t="s">
        <v>191</v>
      </c>
      <c r="O23" s="44">
        <v>71</v>
      </c>
      <c r="P23" s="43" t="s">
        <v>191</v>
      </c>
      <c r="Q23" s="44">
        <v>9</v>
      </c>
      <c r="U23" s="46" t="s">
        <v>24</v>
      </c>
      <c r="V23" s="48">
        <v>4177</v>
      </c>
      <c r="W23" s="46" t="s">
        <v>24</v>
      </c>
      <c r="X23" s="49">
        <v>334368</v>
      </c>
      <c r="Y23" s="53">
        <f t="shared" si="5"/>
        <v>338545</v>
      </c>
      <c r="AA23" s="46" t="s">
        <v>24</v>
      </c>
      <c r="AB23" s="26">
        <v>338545</v>
      </c>
    </row>
    <row r="24" spans="2:28" ht="15.75">
      <c r="B24" t="s">
        <v>33</v>
      </c>
      <c r="C24" s="26">
        <f t="shared" si="0"/>
        <v>74</v>
      </c>
      <c r="D24" s="26">
        <f t="shared" si="1"/>
        <v>16</v>
      </c>
      <c r="E24" s="68">
        <f t="shared" si="2"/>
        <v>90</v>
      </c>
      <c r="F24" s="66">
        <f t="shared" si="3"/>
        <v>436634</v>
      </c>
      <c r="G24" s="58">
        <f t="shared" si="4"/>
        <v>6.8707430021482524E-2</v>
      </c>
      <c r="I24" s="90" t="s">
        <v>33</v>
      </c>
      <c r="J24" s="114">
        <v>6.8707430021482524E-2</v>
      </c>
      <c r="N24" s="43" t="s">
        <v>192</v>
      </c>
      <c r="O24" s="44">
        <v>74</v>
      </c>
      <c r="P24" s="43" t="s">
        <v>192</v>
      </c>
      <c r="Q24" s="44">
        <v>16</v>
      </c>
      <c r="U24" s="46" t="s">
        <v>25</v>
      </c>
      <c r="V24" s="48">
        <v>8230</v>
      </c>
      <c r="W24" s="46" t="s">
        <v>25</v>
      </c>
      <c r="X24" s="49">
        <v>981261</v>
      </c>
      <c r="Y24" s="53">
        <f t="shared" si="5"/>
        <v>989491</v>
      </c>
      <c r="AA24" s="46" t="s">
        <v>25</v>
      </c>
      <c r="AB24" s="26">
        <v>989491</v>
      </c>
    </row>
    <row r="25" spans="2:28" ht="15.75">
      <c r="B25" t="s">
        <v>34</v>
      </c>
      <c r="C25" s="26">
        <f t="shared" si="0"/>
        <v>80</v>
      </c>
      <c r="D25" s="26">
        <f t="shared" si="1"/>
        <v>19</v>
      </c>
      <c r="E25" s="68">
        <f t="shared" si="2"/>
        <v>99</v>
      </c>
      <c r="F25" s="66">
        <f t="shared" si="3"/>
        <v>643248</v>
      </c>
      <c r="G25" s="58">
        <f t="shared" si="4"/>
        <v>5.130214163122155E-2</v>
      </c>
      <c r="I25" s="90" t="s">
        <v>34</v>
      </c>
      <c r="J25" s="114">
        <v>5.130214163122155E-2</v>
      </c>
      <c r="N25" s="43" t="s">
        <v>193</v>
      </c>
      <c r="O25" s="44">
        <v>80</v>
      </c>
      <c r="P25" s="43" t="s">
        <v>193</v>
      </c>
      <c r="Q25" s="44">
        <v>19</v>
      </c>
      <c r="U25" s="46" t="s">
        <v>35</v>
      </c>
      <c r="V25" s="48">
        <v>4775</v>
      </c>
      <c r="W25" s="46" t="s">
        <v>35</v>
      </c>
      <c r="X25" s="49">
        <v>426201</v>
      </c>
      <c r="Y25" s="53">
        <f t="shared" si="5"/>
        <v>430976</v>
      </c>
      <c r="AA25" s="46" t="s">
        <v>35</v>
      </c>
      <c r="AB25" s="26">
        <v>430976</v>
      </c>
    </row>
    <row r="26" spans="2:28" ht="15.75">
      <c r="B26" t="s">
        <v>23</v>
      </c>
      <c r="C26" s="26">
        <f t="shared" si="0"/>
        <v>78</v>
      </c>
      <c r="D26" s="26">
        <f t="shared" si="1"/>
        <v>36</v>
      </c>
      <c r="E26" s="68">
        <f t="shared" si="2"/>
        <v>114</v>
      </c>
      <c r="F26" s="66">
        <f t="shared" si="3"/>
        <v>557806</v>
      </c>
      <c r="G26" s="58">
        <f t="shared" si="4"/>
        <v>6.8124043126104775E-2</v>
      </c>
      <c r="I26" s="90" t="s">
        <v>23</v>
      </c>
      <c r="J26" s="114">
        <v>6.8124043126104775E-2</v>
      </c>
      <c r="N26" s="43" t="s">
        <v>194</v>
      </c>
      <c r="O26" s="44">
        <v>78</v>
      </c>
      <c r="P26" s="43" t="s">
        <v>194</v>
      </c>
      <c r="Q26" s="44">
        <v>36</v>
      </c>
      <c r="U26" s="46" t="s">
        <v>17</v>
      </c>
      <c r="V26" s="48">
        <v>14108</v>
      </c>
      <c r="W26" s="46" t="s">
        <v>17</v>
      </c>
      <c r="X26" s="49">
        <v>716042</v>
      </c>
      <c r="Y26" s="53">
        <f t="shared" si="5"/>
        <v>730150</v>
      </c>
      <c r="AA26" s="46" t="s">
        <v>17</v>
      </c>
      <c r="AB26" s="26">
        <v>730150</v>
      </c>
    </row>
    <row r="27" spans="2:28" ht="15.75">
      <c r="B27" t="s">
        <v>9</v>
      </c>
      <c r="C27" s="26">
        <f t="shared" si="0"/>
        <v>107</v>
      </c>
      <c r="D27" s="26">
        <f t="shared" si="1"/>
        <v>94</v>
      </c>
      <c r="E27" s="68">
        <f t="shared" si="2"/>
        <v>201</v>
      </c>
      <c r="F27" s="66">
        <f t="shared" si="3"/>
        <v>881156</v>
      </c>
      <c r="G27" s="58">
        <f t="shared" si="4"/>
        <v>7.6036479352123806E-2</v>
      </c>
      <c r="I27" s="90" t="s">
        <v>9</v>
      </c>
      <c r="J27" s="114">
        <v>7.6036479352123806E-2</v>
      </c>
      <c r="N27" s="43" t="s">
        <v>195</v>
      </c>
      <c r="O27" s="44">
        <v>107</v>
      </c>
      <c r="P27" s="43" t="s">
        <v>195</v>
      </c>
      <c r="Q27" s="44">
        <v>94</v>
      </c>
      <c r="U27" s="50" t="s">
        <v>32</v>
      </c>
      <c r="V27" s="51">
        <v>8806</v>
      </c>
      <c r="W27" s="50" t="s">
        <v>32</v>
      </c>
      <c r="X27" s="52">
        <v>738028</v>
      </c>
      <c r="Y27" s="53">
        <f t="shared" si="5"/>
        <v>746834</v>
      </c>
      <c r="AA27" s="50" t="s">
        <v>32</v>
      </c>
      <c r="AB27" s="26">
        <v>746834</v>
      </c>
    </row>
    <row r="28" spans="2:28" ht="15.75">
      <c r="B28" t="s">
        <v>13</v>
      </c>
      <c r="C28" s="26">
        <f t="shared" si="0"/>
        <v>83</v>
      </c>
      <c r="D28" s="26">
        <f t="shared" si="1"/>
        <v>62</v>
      </c>
      <c r="E28" s="68">
        <f t="shared" si="2"/>
        <v>145</v>
      </c>
      <c r="F28" s="66">
        <f t="shared" si="3"/>
        <v>667717</v>
      </c>
      <c r="G28" s="58">
        <f t="shared" si="4"/>
        <v>7.23859559264379E-2</v>
      </c>
      <c r="I28" s="90" t="s">
        <v>13</v>
      </c>
      <c r="J28" s="114">
        <v>7.23859559264379E-2</v>
      </c>
      <c r="N28" s="43" t="s">
        <v>196</v>
      </c>
      <c r="O28" s="44">
        <v>83</v>
      </c>
      <c r="P28" s="43" t="s">
        <v>196</v>
      </c>
      <c r="Q28" s="44">
        <v>62</v>
      </c>
      <c r="U28" s="46" t="s">
        <v>28</v>
      </c>
      <c r="V28" s="48">
        <v>5067</v>
      </c>
      <c r="W28" s="46" t="s">
        <v>28</v>
      </c>
      <c r="X28" s="49">
        <v>905923</v>
      </c>
      <c r="Y28" s="53">
        <f t="shared" si="5"/>
        <v>910990</v>
      </c>
      <c r="AA28" s="46" t="s">
        <v>28</v>
      </c>
      <c r="AB28" s="26">
        <v>910990</v>
      </c>
    </row>
    <row r="29" spans="2:28" ht="15.75">
      <c r="B29" t="s">
        <v>26</v>
      </c>
      <c r="C29" s="26">
        <f t="shared" si="0"/>
        <v>37</v>
      </c>
      <c r="D29" s="26">
        <f t="shared" si="1"/>
        <v>27</v>
      </c>
      <c r="E29" s="68">
        <f t="shared" si="2"/>
        <v>64</v>
      </c>
      <c r="F29" s="66">
        <f t="shared" si="3"/>
        <v>443462</v>
      </c>
      <c r="G29" s="58">
        <f t="shared" si="4"/>
        <v>4.8106339062497651E-2</v>
      </c>
      <c r="I29" s="90" t="s">
        <v>26</v>
      </c>
      <c r="J29" s="114">
        <v>4.8106339062497651E-2</v>
      </c>
      <c r="N29" t="s">
        <v>26</v>
      </c>
      <c r="O29" s="44">
        <v>37</v>
      </c>
      <c r="P29" t="s">
        <v>26</v>
      </c>
      <c r="Q29" s="44">
        <v>27</v>
      </c>
      <c r="U29" s="46" t="s">
        <v>19</v>
      </c>
      <c r="V29" s="48">
        <v>12493</v>
      </c>
      <c r="W29" s="46" t="s">
        <v>19</v>
      </c>
      <c r="X29" s="49">
        <v>836659</v>
      </c>
      <c r="Y29" s="53">
        <f t="shared" si="5"/>
        <v>849152</v>
      </c>
      <c r="AA29" s="46" t="s">
        <v>19</v>
      </c>
      <c r="AB29" s="26">
        <v>849152</v>
      </c>
    </row>
    <row r="30" spans="2:28" ht="15.75">
      <c r="B30" t="s">
        <v>12</v>
      </c>
      <c r="C30" s="26">
        <f t="shared" si="0"/>
        <v>153</v>
      </c>
      <c r="D30" s="26">
        <f t="shared" si="1"/>
        <v>93</v>
      </c>
      <c r="E30" s="68">
        <f t="shared" si="2"/>
        <v>246</v>
      </c>
      <c r="F30" s="66">
        <f t="shared" si="3"/>
        <v>1220272</v>
      </c>
      <c r="G30" s="58">
        <f t="shared" si="4"/>
        <v>6.7198132875293387E-2</v>
      </c>
      <c r="I30" s="90" t="s">
        <v>12</v>
      </c>
      <c r="J30" s="114">
        <v>6.7198132875293387E-2</v>
      </c>
      <c r="N30" s="43" t="s">
        <v>197</v>
      </c>
      <c r="O30" s="44">
        <v>153</v>
      </c>
      <c r="P30" s="43" t="s">
        <v>197</v>
      </c>
      <c r="Q30" s="44">
        <v>93</v>
      </c>
      <c r="U30" s="46" t="s">
        <v>27</v>
      </c>
      <c r="V30" s="48">
        <v>10000</v>
      </c>
      <c r="W30" s="46" t="s">
        <v>27</v>
      </c>
      <c r="X30" s="49">
        <v>719458</v>
      </c>
      <c r="Y30" s="53">
        <f t="shared" si="5"/>
        <v>729458</v>
      </c>
      <c r="AA30" s="46" t="s">
        <v>27</v>
      </c>
      <c r="AB30" s="26">
        <v>729458</v>
      </c>
    </row>
    <row r="31" spans="2:28" ht="15.75">
      <c r="B31" t="s">
        <v>16</v>
      </c>
      <c r="C31" s="26">
        <f t="shared" si="0"/>
        <v>94</v>
      </c>
      <c r="D31" s="26">
        <f t="shared" si="1"/>
        <v>32</v>
      </c>
      <c r="E31" s="68">
        <f t="shared" si="2"/>
        <v>126</v>
      </c>
      <c r="F31" s="66">
        <f t="shared" si="3"/>
        <v>797505</v>
      </c>
      <c r="G31" s="58">
        <f t="shared" si="4"/>
        <v>5.2664246619143457E-2</v>
      </c>
      <c r="I31" s="90" t="s">
        <v>16</v>
      </c>
      <c r="J31" s="114">
        <v>5.2664246619143457E-2</v>
      </c>
      <c r="N31" s="43" t="s">
        <v>198</v>
      </c>
      <c r="O31" s="44">
        <v>94</v>
      </c>
      <c r="P31" s="43" t="s">
        <v>198</v>
      </c>
      <c r="Q31" s="44">
        <v>32</v>
      </c>
      <c r="U31" s="46" t="s">
        <v>22</v>
      </c>
      <c r="V31" s="48">
        <v>10049</v>
      </c>
      <c r="W31" s="46" t="s">
        <v>22</v>
      </c>
      <c r="X31" s="49">
        <v>761902</v>
      </c>
      <c r="Y31" s="53">
        <f t="shared" si="5"/>
        <v>771951</v>
      </c>
      <c r="AA31" s="46" t="s">
        <v>22</v>
      </c>
      <c r="AB31" s="26">
        <v>771951</v>
      </c>
    </row>
    <row r="32" spans="2:28" ht="15.75">
      <c r="B32" t="s">
        <v>21</v>
      </c>
      <c r="C32" s="26">
        <f t="shared" si="0"/>
        <v>48</v>
      </c>
      <c r="D32" s="26">
        <f t="shared" si="1"/>
        <v>25</v>
      </c>
      <c r="E32" s="68">
        <f t="shared" si="2"/>
        <v>73</v>
      </c>
      <c r="F32" s="66">
        <f t="shared" si="3"/>
        <v>578985</v>
      </c>
      <c r="G32" s="58">
        <f t="shared" si="4"/>
        <v>4.2027571238172544E-2</v>
      </c>
      <c r="I32" s="90" t="s">
        <v>21</v>
      </c>
      <c r="J32" s="114">
        <v>4.2027571238172544E-2</v>
      </c>
      <c r="N32" s="43" t="s">
        <v>199</v>
      </c>
      <c r="O32" s="44">
        <v>48</v>
      </c>
      <c r="P32" s="43" t="s">
        <v>199</v>
      </c>
      <c r="Q32" s="44">
        <v>25</v>
      </c>
      <c r="U32" s="46" t="s">
        <v>29</v>
      </c>
      <c r="V32" s="48">
        <v>5325</v>
      </c>
      <c r="W32" s="46" t="s">
        <v>29</v>
      </c>
      <c r="X32" s="49">
        <v>469258</v>
      </c>
      <c r="Y32" s="53">
        <f t="shared" si="5"/>
        <v>474583</v>
      </c>
      <c r="AA32" s="46" t="s">
        <v>29</v>
      </c>
      <c r="AB32" s="26">
        <v>474583</v>
      </c>
    </row>
    <row r="33" spans="2:28" ht="15.75">
      <c r="B33" t="s">
        <v>14</v>
      </c>
      <c r="C33" s="26">
        <f t="shared" si="0"/>
        <v>126</v>
      </c>
      <c r="D33" s="26">
        <f t="shared" si="1"/>
        <v>34</v>
      </c>
      <c r="E33" s="68">
        <f t="shared" si="2"/>
        <v>160</v>
      </c>
      <c r="F33" s="66">
        <f t="shared" si="3"/>
        <v>1049942</v>
      </c>
      <c r="G33" s="58">
        <f t="shared" si="4"/>
        <v>5.0796456693163371E-2</v>
      </c>
      <c r="I33" s="90" t="s">
        <v>14</v>
      </c>
      <c r="J33" s="114">
        <v>5.0796456693163371E-2</v>
      </c>
      <c r="N33" s="43" t="s">
        <v>200</v>
      </c>
      <c r="O33" s="44">
        <v>126</v>
      </c>
      <c r="P33" s="43" t="s">
        <v>200</v>
      </c>
      <c r="Q33" s="44">
        <v>34</v>
      </c>
      <c r="U33" s="46" t="s">
        <v>33</v>
      </c>
      <c r="V33" s="48">
        <v>5254</v>
      </c>
      <c r="W33" s="46" t="s">
        <v>33</v>
      </c>
      <c r="X33" s="49">
        <v>431380</v>
      </c>
      <c r="Y33" s="53">
        <f t="shared" si="5"/>
        <v>436634</v>
      </c>
      <c r="AA33" s="46" t="s">
        <v>33</v>
      </c>
      <c r="AB33" s="26">
        <v>436634</v>
      </c>
    </row>
    <row r="34" spans="2:28" ht="15.75">
      <c r="B34" t="s">
        <v>30</v>
      </c>
      <c r="C34" s="26">
        <f t="shared" si="0"/>
        <v>78</v>
      </c>
      <c r="D34" s="26">
        <f t="shared" si="1"/>
        <v>14</v>
      </c>
      <c r="E34" s="68">
        <f t="shared" si="2"/>
        <v>92</v>
      </c>
      <c r="F34" s="66">
        <f t="shared" si="3"/>
        <v>495119</v>
      </c>
      <c r="G34" s="58">
        <f t="shared" si="4"/>
        <v>6.1937971814183389E-2</v>
      </c>
      <c r="I34" s="90" t="s">
        <v>30</v>
      </c>
      <c r="J34" s="114">
        <v>6.1937971814183389E-2</v>
      </c>
      <c r="N34" s="43" t="s">
        <v>201</v>
      </c>
      <c r="O34" s="44">
        <v>78</v>
      </c>
      <c r="P34" s="43" t="s">
        <v>201</v>
      </c>
      <c r="Q34" s="44">
        <v>14</v>
      </c>
      <c r="U34" s="46" t="s">
        <v>34</v>
      </c>
      <c r="V34" s="48">
        <v>7931</v>
      </c>
      <c r="W34" s="46" t="s">
        <v>34</v>
      </c>
      <c r="X34" s="49">
        <v>635317</v>
      </c>
      <c r="Y34" s="53">
        <f t="shared" si="5"/>
        <v>643248</v>
      </c>
      <c r="AA34" s="46" t="s">
        <v>34</v>
      </c>
      <c r="AB34" s="26">
        <v>643248</v>
      </c>
    </row>
    <row r="35" spans="2:28" ht="15.75">
      <c r="B35" t="s">
        <v>20</v>
      </c>
      <c r="C35" s="26">
        <f t="shared" si="0"/>
        <v>36</v>
      </c>
      <c r="D35" s="26">
        <f t="shared" si="1"/>
        <v>62</v>
      </c>
      <c r="E35" s="68">
        <f t="shared" si="2"/>
        <v>98</v>
      </c>
      <c r="F35" s="66">
        <f t="shared" si="3"/>
        <v>573650</v>
      </c>
      <c r="G35" s="58">
        <f t="shared" si="4"/>
        <v>5.6945291844620702E-2</v>
      </c>
      <c r="I35" s="90" t="s">
        <v>20</v>
      </c>
      <c r="J35" s="114">
        <v>5.6945291844620702E-2</v>
      </c>
      <c r="N35" t="s">
        <v>20</v>
      </c>
      <c r="O35" s="44">
        <v>36</v>
      </c>
      <c r="P35" t="s">
        <v>20</v>
      </c>
      <c r="Q35" s="44">
        <v>62</v>
      </c>
      <c r="U35" s="46" t="s">
        <v>23</v>
      </c>
      <c r="V35" s="48">
        <v>17306</v>
      </c>
      <c r="W35" s="46" t="s">
        <v>23</v>
      </c>
      <c r="X35" s="49">
        <v>540500</v>
      </c>
      <c r="Y35" s="53">
        <f t="shared" si="5"/>
        <v>557806</v>
      </c>
      <c r="AA35" s="46" t="s">
        <v>23</v>
      </c>
      <c r="AB35" s="26">
        <v>557806</v>
      </c>
    </row>
    <row r="36" spans="2:28" ht="15.75">
      <c r="B36" t="s">
        <v>11</v>
      </c>
      <c r="C36" s="26">
        <f t="shared" si="0"/>
        <v>107</v>
      </c>
      <c r="D36" s="26">
        <f t="shared" si="1"/>
        <v>97</v>
      </c>
      <c r="E36" s="68">
        <f t="shared" si="2"/>
        <v>204</v>
      </c>
      <c r="F36" s="66">
        <f t="shared" si="3"/>
        <v>1183620</v>
      </c>
      <c r="G36" s="58">
        <f t="shared" si="4"/>
        <v>5.7450871056589116E-2</v>
      </c>
      <c r="I36" s="90" t="s">
        <v>11</v>
      </c>
      <c r="J36" s="114">
        <v>5.7450871056589116E-2</v>
      </c>
      <c r="N36" s="43" t="s">
        <v>202</v>
      </c>
      <c r="O36" s="44">
        <v>107</v>
      </c>
      <c r="P36" s="43" t="s">
        <v>202</v>
      </c>
      <c r="Q36" s="44">
        <v>97</v>
      </c>
      <c r="U36" s="46" t="s">
        <v>26</v>
      </c>
      <c r="V36" s="48">
        <v>14482</v>
      </c>
      <c r="W36" s="46" t="s">
        <v>26</v>
      </c>
      <c r="X36" s="49">
        <v>428980</v>
      </c>
      <c r="Y36" s="53">
        <f t="shared" si="5"/>
        <v>443462</v>
      </c>
      <c r="AA36" s="46" t="s">
        <v>26</v>
      </c>
      <c r="AB36" s="26">
        <v>443462</v>
      </c>
    </row>
    <row r="37" spans="2:28" ht="15.75">
      <c r="B37" t="s">
        <v>31</v>
      </c>
      <c r="C37" s="26">
        <f t="shared" si="0"/>
        <v>53</v>
      </c>
      <c r="D37" s="26">
        <f t="shared" si="1"/>
        <v>6</v>
      </c>
      <c r="E37" s="68">
        <f t="shared" si="2"/>
        <v>59</v>
      </c>
      <c r="F37" s="66">
        <f t="shared" si="3"/>
        <v>395162</v>
      </c>
      <c r="G37" s="58">
        <f t="shared" si="4"/>
        <v>4.9768618102617838E-2</v>
      </c>
      <c r="I37" s="90" t="s">
        <v>31</v>
      </c>
      <c r="J37" s="114">
        <v>4.9768618102617838E-2</v>
      </c>
      <c r="N37" s="43" t="s">
        <v>203</v>
      </c>
      <c r="O37" s="44">
        <v>53</v>
      </c>
      <c r="P37" s="43" t="s">
        <v>203</v>
      </c>
      <c r="Q37" s="44">
        <v>6</v>
      </c>
      <c r="U37" s="46" t="s">
        <v>21</v>
      </c>
      <c r="V37" s="48">
        <v>13115</v>
      </c>
      <c r="W37" s="46" t="s">
        <v>21</v>
      </c>
      <c r="X37" s="49">
        <v>565870</v>
      </c>
      <c r="Y37" s="53">
        <f t="shared" si="5"/>
        <v>578985</v>
      </c>
      <c r="AA37" s="46" t="s">
        <v>21</v>
      </c>
      <c r="AB37" s="26">
        <v>578985</v>
      </c>
    </row>
    <row r="38" spans="2:28" ht="15.75">
      <c r="B38" t="s">
        <v>7</v>
      </c>
      <c r="C38" s="26">
        <f t="shared" si="0"/>
        <v>120</v>
      </c>
      <c r="D38" s="26">
        <f t="shared" si="1"/>
        <v>94</v>
      </c>
      <c r="E38" s="68">
        <f t="shared" si="2"/>
        <v>214</v>
      </c>
      <c r="F38" s="66">
        <f t="shared" si="3"/>
        <v>916718</v>
      </c>
      <c r="G38" s="58">
        <f t="shared" si="4"/>
        <v>7.7813824244024152E-2</v>
      </c>
      <c r="I38" s="90" t="s">
        <v>7</v>
      </c>
      <c r="J38" s="114">
        <v>7.7813824244024152E-2</v>
      </c>
      <c r="N38" s="43" t="s">
        <v>204</v>
      </c>
      <c r="O38" s="44">
        <v>120</v>
      </c>
      <c r="P38" s="43" t="s">
        <v>204</v>
      </c>
      <c r="Q38" s="44">
        <v>94</v>
      </c>
      <c r="U38" s="46" t="s">
        <v>30</v>
      </c>
      <c r="V38" s="48">
        <v>4189</v>
      </c>
      <c r="W38" s="46" t="s">
        <v>30</v>
      </c>
      <c r="X38" s="49">
        <v>490930</v>
      </c>
      <c r="Y38" s="53">
        <f t="shared" si="5"/>
        <v>495119</v>
      </c>
      <c r="AA38" s="46" t="s">
        <v>30</v>
      </c>
      <c r="AB38" s="26">
        <v>495119</v>
      </c>
    </row>
    <row r="39" spans="2:28" ht="15.75">
      <c r="B39" t="s">
        <v>18</v>
      </c>
      <c r="C39" s="26">
        <f t="shared" si="0"/>
        <v>75</v>
      </c>
      <c r="D39" s="26">
        <f t="shared" si="1"/>
        <v>34</v>
      </c>
      <c r="E39" s="68">
        <f t="shared" si="2"/>
        <v>109</v>
      </c>
      <c r="F39" s="66">
        <f t="shared" si="3"/>
        <v>645874</v>
      </c>
      <c r="G39" s="58">
        <f t="shared" si="4"/>
        <v>5.62545222958864E-2</v>
      </c>
      <c r="I39" s="90" t="s">
        <v>18</v>
      </c>
      <c r="J39" s="114">
        <v>5.62545222958864E-2</v>
      </c>
      <c r="N39" s="43" t="s">
        <v>205</v>
      </c>
      <c r="O39" s="44">
        <v>75</v>
      </c>
      <c r="P39" s="43" t="s">
        <v>205</v>
      </c>
      <c r="Q39" s="44">
        <v>34</v>
      </c>
      <c r="U39" s="46" t="s">
        <v>20</v>
      </c>
      <c r="V39" s="48">
        <v>33940</v>
      </c>
      <c r="W39" s="46" t="s">
        <v>20</v>
      </c>
      <c r="X39" s="49">
        <v>539710</v>
      </c>
      <c r="Y39" s="53">
        <f t="shared" si="5"/>
        <v>573650</v>
      </c>
      <c r="AA39" s="46" t="s">
        <v>20</v>
      </c>
      <c r="AB39" s="26">
        <v>573650</v>
      </c>
    </row>
    <row r="40" spans="2:28" ht="15.75">
      <c r="B40" t="s">
        <v>15</v>
      </c>
      <c r="C40" s="26">
        <f t="shared" si="0"/>
        <v>85</v>
      </c>
      <c r="D40" s="26">
        <f t="shared" si="1"/>
        <v>82</v>
      </c>
      <c r="E40" s="68">
        <f t="shared" si="2"/>
        <v>167</v>
      </c>
      <c r="F40" s="66">
        <f t="shared" si="3"/>
        <v>958094</v>
      </c>
      <c r="G40" s="58">
        <f t="shared" si="4"/>
        <v>5.8101466731517643E-2</v>
      </c>
      <c r="I40" s="90" t="s">
        <v>15</v>
      </c>
      <c r="J40" s="114">
        <v>5.8101466731517643E-2</v>
      </c>
      <c r="N40" s="43" t="s">
        <v>206</v>
      </c>
      <c r="O40" s="44">
        <v>85</v>
      </c>
      <c r="P40" s="43" t="s">
        <v>206</v>
      </c>
      <c r="Q40" s="44">
        <v>82</v>
      </c>
      <c r="U40" s="46" t="s">
        <v>31</v>
      </c>
      <c r="V40" s="48">
        <v>7061</v>
      </c>
      <c r="W40" s="46" t="s">
        <v>31</v>
      </c>
      <c r="X40" s="49">
        <v>388101</v>
      </c>
      <c r="Y40" s="53">
        <f t="shared" si="5"/>
        <v>395162</v>
      </c>
      <c r="AA40" s="46" t="s">
        <v>31</v>
      </c>
      <c r="AB40" s="26">
        <v>395162</v>
      </c>
    </row>
    <row r="41" spans="2:28" ht="15.75">
      <c r="B41" t="s">
        <v>6</v>
      </c>
      <c r="C41" s="26">
        <f t="shared" si="0"/>
        <v>234</v>
      </c>
      <c r="D41" s="26">
        <f t="shared" si="1"/>
        <v>137</v>
      </c>
      <c r="E41" s="68">
        <f t="shared" si="2"/>
        <v>371</v>
      </c>
      <c r="F41" s="66">
        <f t="shared" si="3"/>
        <v>1932322</v>
      </c>
      <c r="G41" s="58">
        <f t="shared" si="4"/>
        <v>6.3998995336526046E-2</v>
      </c>
      <c r="I41" s="90" t="s">
        <v>6</v>
      </c>
      <c r="J41" s="114">
        <v>6.3998995336526046E-2</v>
      </c>
      <c r="N41" s="43" t="s">
        <v>207</v>
      </c>
      <c r="O41" s="44">
        <v>234</v>
      </c>
      <c r="P41" s="43" t="s">
        <v>207</v>
      </c>
      <c r="Q41" s="44">
        <v>137</v>
      </c>
      <c r="U41" s="46" t="s">
        <v>18</v>
      </c>
      <c r="V41" s="48">
        <v>8102</v>
      </c>
      <c r="W41" s="46" t="s">
        <v>18</v>
      </c>
      <c r="X41" s="49">
        <v>637772</v>
      </c>
      <c r="Y41" s="53">
        <f t="shared" si="5"/>
        <v>645874</v>
      </c>
      <c r="AA41" s="46" t="s">
        <v>18</v>
      </c>
      <c r="AB41" s="26">
        <v>645874</v>
      </c>
    </row>
    <row r="42" spans="2:28" ht="15.75" thickBot="1">
      <c r="B42" s="22" t="s">
        <v>214</v>
      </c>
      <c r="C42" s="57">
        <v>3017</v>
      </c>
      <c r="D42" s="57">
        <v>1526</v>
      </c>
      <c r="E42" s="69">
        <f t="shared" ref="E42" si="6">SUM(C42:D42)</f>
        <v>4543</v>
      </c>
      <c r="F42" s="67">
        <f t="shared" ref="F42" si="7">VLOOKUP(B42,$AA$9:$AB$42,2,)</f>
        <v>25297525</v>
      </c>
      <c r="G42" s="59">
        <f t="shared" ref="G42" si="8">(E42/3)/(F42/1000)</f>
        <v>5.9860928424157432E-2</v>
      </c>
      <c r="H42" s="15"/>
      <c r="I42" s="115" t="s">
        <v>137</v>
      </c>
      <c r="J42" s="116">
        <v>5.9860928424157432E-2</v>
      </c>
      <c r="N42" s="22" t="s">
        <v>214</v>
      </c>
      <c r="O42" s="44">
        <v>3017</v>
      </c>
      <c r="P42" s="22" t="s">
        <v>214</v>
      </c>
      <c r="Q42" s="44">
        <v>1526</v>
      </c>
      <c r="U42" s="22" t="s">
        <v>214</v>
      </c>
      <c r="V42" s="53">
        <f>SUM(V9:V41)</f>
        <v>524228</v>
      </c>
      <c r="W42" s="22" t="s">
        <v>214</v>
      </c>
      <c r="X42" s="53">
        <f t="shared" ref="X42:Y42" si="9">SUM(X9:X41)</f>
        <v>24773297</v>
      </c>
      <c r="Y42" s="53">
        <f t="shared" si="9"/>
        <v>25297525</v>
      </c>
      <c r="AA42" s="22" t="s">
        <v>214</v>
      </c>
      <c r="AB42" s="26">
        <v>25297525</v>
      </c>
    </row>
    <row r="48" spans="2:28">
      <c r="B48" s="22" t="s">
        <v>285</v>
      </c>
    </row>
    <row r="50" spans="2:5">
      <c r="C50" t="s">
        <v>215</v>
      </c>
    </row>
    <row r="51" spans="2:5">
      <c r="B51" t="s">
        <v>22</v>
      </c>
      <c r="C51" s="127">
        <v>3.6703538609747677E-2</v>
      </c>
      <c r="E51" s="162"/>
    </row>
    <row r="52" spans="2:5">
      <c r="B52" t="s">
        <v>21</v>
      </c>
      <c r="C52" s="127">
        <v>4.2027571238172544E-2</v>
      </c>
      <c r="E52" s="162"/>
    </row>
    <row r="53" spans="2:5">
      <c r="B53" t="s">
        <v>28</v>
      </c>
      <c r="C53" s="127">
        <v>4.2444666425171147E-2</v>
      </c>
      <c r="E53" s="162"/>
    </row>
    <row r="54" spans="2:5">
      <c r="B54" t="s">
        <v>25</v>
      </c>
      <c r="C54" s="127">
        <v>4.7162295227209411E-2</v>
      </c>
      <c r="E54" s="162"/>
    </row>
    <row r="55" spans="2:5">
      <c r="B55" t="s">
        <v>35</v>
      </c>
      <c r="C55" s="127">
        <v>4.7179734679734679E-2</v>
      </c>
      <c r="E55" s="162"/>
    </row>
    <row r="56" spans="2:5">
      <c r="B56" t="s">
        <v>26</v>
      </c>
      <c r="C56" s="127">
        <v>4.8106339062497651E-2</v>
      </c>
      <c r="E56" s="162"/>
    </row>
    <row r="57" spans="2:5">
      <c r="B57" t="s">
        <v>32</v>
      </c>
      <c r="C57" s="127">
        <v>4.8203482969441672E-2</v>
      </c>
      <c r="E57" s="162"/>
    </row>
    <row r="58" spans="2:5">
      <c r="B58" t="s">
        <v>31</v>
      </c>
      <c r="C58" s="127">
        <v>4.9768618102617838E-2</v>
      </c>
      <c r="E58" s="162"/>
    </row>
    <row r="59" spans="2:5">
      <c r="B59" t="s">
        <v>14</v>
      </c>
      <c r="C59" s="127">
        <v>5.0796456693163371E-2</v>
      </c>
      <c r="E59" s="162"/>
    </row>
    <row r="60" spans="2:5">
      <c r="B60" t="s">
        <v>34</v>
      </c>
      <c r="C60" s="127">
        <v>5.130214163122155E-2</v>
      </c>
      <c r="E60" s="162"/>
    </row>
    <row r="61" spans="2:5">
      <c r="B61" t="s">
        <v>16</v>
      </c>
      <c r="C61" s="127">
        <v>5.2664246619143457E-2</v>
      </c>
      <c r="E61" s="162"/>
    </row>
    <row r="62" spans="2:5">
      <c r="B62" t="s">
        <v>27</v>
      </c>
      <c r="C62" s="127">
        <v>5.5749154394998293E-2</v>
      </c>
      <c r="E62" s="162"/>
    </row>
    <row r="63" spans="2:5">
      <c r="B63" t="s">
        <v>29</v>
      </c>
      <c r="C63" s="127">
        <v>5.6189679501091834E-2</v>
      </c>
      <c r="E63" s="162"/>
    </row>
    <row r="64" spans="2:5">
      <c r="B64" t="s">
        <v>18</v>
      </c>
      <c r="C64" s="127">
        <v>5.62545222958864E-2</v>
      </c>
      <c r="E64" s="162"/>
    </row>
    <row r="65" spans="2:5">
      <c r="B65" t="s">
        <v>20</v>
      </c>
      <c r="C65" s="127">
        <v>5.6945291844620702E-2</v>
      </c>
      <c r="E65" s="162"/>
    </row>
    <row r="66" spans="2:5">
      <c r="B66" t="s">
        <v>11</v>
      </c>
      <c r="C66" s="127">
        <v>5.7450871056589116E-2</v>
      </c>
      <c r="E66" s="162"/>
    </row>
    <row r="67" spans="2:5">
      <c r="B67" t="s">
        <v>15</v>
      </c>
      <c r="C67" s="127">
        <v>5.8101466731517643E-2</v>
      </c>
      <c r="E67" s="162"/>
    </row>
    <row r="68" spans="2:5">
      <c r="B68" t="s">
        <v>4</v>
      </c>
      <c r="C68" s="127">
        <v>5.8348764293302081E-2</v>
      </c>
      <c r="E68" s="162"/>
    </row>
    <row r="69" spans="2:5">
      <c r="B69" t="s">
        <v>19</v>
      </c>
      <c r="C69" s="127">
        <v>6.0059918601145609E-2</v>
      </c>
      <c r="E69" s="162"/>
    </row>
    <row r="70" spans="2:5">
      <c r="B70" t="s">
        <v>8</v>
      </c>
      <c r="C70" s="127">
        <v>6.0822675436275016E-2</v>
      </c>
      <c r="E70" s="162"/>
    </row>
    <row r="71" spans="2:5">
      <c r="B71" t="s">
        <v>30</v>
      </c>
      <c r="C71" s="127">
        <v>6.1937971814183389E-2</v>
      </c>
      <c r="E71" s="162"/>
    </row>
    <row r="72" spans="2:5">
      <c r="B72" t="s">
        <v>6</v>
      </c>
      <c r="C72" s="127">
        <v>6.3998995336526046E-2</v>
      </c>
      <c r="E72" s="162"/>
    </row>
    <row r="73" spans="2:5">
      <c r="B73" t="s">
        <v>3</v>
      </c>
      <c r="C73" s="127">
        <v>6.47891339044918E-2</v>
      </c>
      <c r="E73" s="162"/>
    </row>
    <row r="74" spans="2:5">
      <c r="B74" t="s">
        <v>24</v>
      </c>
      <c r="C74" s="127">
        <v>6.5968581232430934E-2</v>
      </c>
      <c r="E74" s="162"/>
    </row>
    <row r="75" spans="2:5">
      <c r="B75" t="s">
        <v>12</v>
      </c>
      <c r="C75" s="127">
        <v>6.7198132875293387E-2</v>
      </c>
      <c r="E75" s="162"/>
    </row>
    <row r="76" spans="2:5">
      <c r="B76" t="s">
        <v>10</v>
      </c>
      <c r="C76" s="127">
        <v>6.7659581803451066E-2</v>
      </c>
      <c r="E76" s="162"/>
    </row>
    <row r="77" spans="2:5">
      <c r="B77" t="s">
        <v>23</v>
      </c>
      <c r="C77" s="127">
        <v>6.8124043126104775E-2</v>
      </c>
      <c r="E77" s="162"/>
    </row>
    <row r="78" spans="2:5">
      <c r="B78" t="s">
        <v>33</v>
      </c>
      <c r="C78" s="127">
        <v>6.8707430021482524E-2</v>
      </c>
      <c r="E78" s="162"/>
    </row>
    <row r="79" spans="2:5">
      <c r="B79" t="s">
        <v>17</v>
      </c>
      <c r="C79" s="127">
        <v>7.1674770024424211E-2</v>
      </c>
      <c r="E79" s="162"/>
    </row>
    <row r="80" spans="2:5">
      <c r="B80" t="s">
        <v>13</v>
      </c>
      <c r="C80" s="127">
        <v>7.23859559264379E-2</v>
      </c>
      <c r="E80" s="162"/>
    </row>
    <row r="81" spans="2:7">
      <c r="B81" t="s">
        <v>9</v>
      </c>
      <c r="C81" s="127">
        <v>7.6036479352123806E-2</v>
      </c>
      <c r="E81" s="162"/>
    </row>
    <row r="82" spans="2:7">
      <c r="B82" t="s">
        <v>7</v>
      </c>
      <c r="C82" s="127">
        <v>7.7813824244024152E-2</v>
      </c>
      <c r="E82" s="162"/>
    </row>
    <row r="83" spans="2:7">
      <c r="B83" t="s">
        <v>5</v>
      </c>
      <c r="C83" s="127">
        <v>0.1024356823026398</v>
      </c>
      <c r="E83" s="162"/>
    </row>
    <row r="85" spans="2:7">
      <c r="D85" s="15" t="s">
        <v>303</v>
      </c>
    </row>
    <row r="86" spans="2:7">
      <c r="D86" s="203" t="s">
        <v>314</v>
      </c>
      <c r="E86" s="203"/>
      <c r="F86" s="203"/>
      <c r="G86" s="203"/>
    </row>
    <row r="87" spans="2:7">
      <c r="D87" s="203"/>
      <c r="E87" s="203"/>
      <c r="F87" s="203"/>
      <c r="G87" s="203"/>
    </row>
    <row r="88" spans="2:7">
      <c r="D88" t="s">
        <v>315</v>
      </c>
    </row>
    <row r="89" spans="2:7">
      <c r="D89" s="199" t="s">
        <v>305</v>
      </c>
    </row>
    <row r="90" spans="2:7">
      <c r="D90" s="199" t="s">
        <v>306</v>
      </c>
    </row>
    <row r="91" spans="2:7">
      <c r="D91" s="199" t="s">
        <v>307</v>
      </c>
    </row>
    <row r="92" spans="2:7">
      <c r="D92" s="199" t="s">
        <v>308</v>
      </c>
    </row>
    <row r="93" spans="2:7">
      <c r="D93" s="199" t="s">
        <v>309</v>
      </c>
    </row>
    <row r="94" spans="2:7">
      <c r="D94" s="199" t="s">
        <v>310</v>
      </c>
    </row>
    <row r="95" spans="2:7">
      <c r="D95" s="199" t="s">
        <v>311</v>
      </c>
    </row>
    <row r="96" spans="2:7">
      <c r="D96" s="135" t="s">
        <v>312</v>
      </c>
    </row>
    <row r="97" spans="4:4">
      <c r="D97" s="164" t="s">
        <v>313</v>
      </c>
    </row>
    <row r="98" spans="4:4">
      <c r="D98" s="199" t="s">
        <v>304</v>
      </c>
    </row>
  </sheetData>
  <sortState xmlns:xlrd2="http://schemas.microsoft.com/office/spreadsheetml/2017/richdata2" ref="D51:E83">
    <sortCondition ref="E51:E83"/>
  </sortState>
  <mergeCells count="1">
    <mergeCell ref="D86:G87"/>
  </mergeCells>
  <hyperlinks>
    <hyperlink ref="D96" r:id="rId1" xr:uid="{28229321-4EDD-4E3E-AAE6-EE8F0165D935}"/>
  </hyperlinks>
  <pageMargins left="0.7" right="0.7" top="0.75" bottom="0.75" header="0.3" footer="0.3"/>
  <pageSetup paperSize="9"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Y45"/>
  <sheetViews>
    <sheetView topLeftCell="N1" zoomScale="80" zoomScaleNormal="80" workbookViewId="0">
      <selection activeCell="AC39" sqref="AC39"/>
    </sheetView>
  </sheetViews>
  <sheetFormatPr defaultRowHeight="15"/>
  <cols>
    <col min="4" max="4" width="23.42578125" customWidth="1"/>
    <col min="15" max="15" width="18.28515625" customWidth="1"/>
    <col min="16" max="16" width="9.140625" style="12"/>
    <col min="17" max="17" width="13.140625" style="12" customWidth="1"/>
    <col min="18" max="18" width="10.7109375" style="12" customWidth="1"/>
    <col min="19" max="19" width="18.28515625" style="12" customWidth="1"/>
    <col min="20" max="20" width="8.85546875" style="12"/>
  </cols>
  <sheetData>
    <row r="2" spans="2:25">
      <c r="B2" s="22" t="s">
        <v>300</v>
      </c>
      <c r="N2" s="22" t="s">
        <v>301</v>
      </c>
    </row>
    <row r="3" spans="2:25" ht="15.75" thickBot="1">
      <c r="S3" s="22" t="s">
        <v>284</v>
      </c>
      <c r="T3"/>
      <c r="W3" s="22" t="s">
        <v>285</v>
      </c>
    </row>
    <row r="4" spans="2:25" ht="39.75" thickBot="1">
      <c r="B4" s="3" t="s">
        <v>53</v>
      </c>
      <c r="C4" s="3" t="s">
        <v>54</v>
      </c>
      <c r="D4" s="4" t="s">
        <v>55</v>
      </c>
      <c r="E4" s="5" t="s">
        <v>56</v>
      </c>
      <c r="F4" s="6" t="s">
        <v>57</v>
      </c>
      <c r="G4" s="6" t="s">
        <v>58</v>
      </c>
      <c r="H4" s="6" t="s">
        <v>59</v>
      </c>
      <c r="I4" s="7" t="s">
        <v>60</v>
      </c>
      <c r="J4" s="6" t="s">
        <v>61</v>
      </c>
      <c r="K4" s="7" t="s">
        <v>39</v>
      </c>
      <c r="S4" s="87" t="s">
        <v>160</v>
      </c>
      <c r="T4" s="12" t="s">
        <v>263</v>
      </c>
      <c r="W4" t="s">
        <v>264</v>
      </c>
      <c r="X4" t="s">
        <v>263</v>
      </c>
    </row>
    <row r="5" spans="2:25">
      <c r="B5" s="8"/>
      <c r="C5" s="8"/>
      <c r="D5" s="8" t="s">
        <v>134</v>
      </c>
      <c r="E5" s="9"/>
      <c r="F5" s="9"/>
      <c r="G5" s="9"/>
      <c r="H5" s="10"/>
      <c r="I5" s="9"/>
      <c r="J5" s="10"/>
      <c r="K5" s="8"/>
      <c r="N5" t="s">
        <v>132</v>
      </c>
      <c r="O5" s="15" t="s">
        <v>143</v>
      </c>
      <c r="S5" s="88"/>
      <c r="T5" s="89" t="s">
        <v>144</v>
      </c>
      <c r="X5" t="s">
        <v>144</v>
      </c>
    </row>
    <row r="6" spans="2:25">
      <c r="B6" s="70" t="s">
        <v>64</v>
      </c>
      <c r="C6" s="70" t="s">
        <v>65</v>
      </c>
      <c r="D6" t="s">
        <v>24</v>
      </c>
      <c r="E6" s="11">
        <v>63.975000000000001</v>
      </c>
      <c r="F6" s="11">
        <v>1.835</v>
      </c>
      <c r="G6" s="11">
        <v>6.1130000000000004</v>
      </c>
      <c r="H6" s="11">
        <v>0.877</v>
      </c>
      <c r="I6" s="11">
        <v>0.17699999999999999</v>
      </c>
      <c r="J6" s="11">
        <v>0.9</v>
      </c>
      <c r="K6" s="11">
        <v>73.876999999999995</v>
      </c>
      <c r="N6" t="s">
        <v>24</v>
      </c>
      <c r="O6" s="26">
        <v>78188.37672333236</v>
      </c>
      <c r="Q6"/>
      <c r="S6" t="s">
        <v>24</v>
      </c>
      <c r="T6" s="91">
        <f>(E6*1000)/O6</f>
        <v>0.81821624493336087</v>
      </c>
      <c r="W6" s="127" t="s">
        <v>9</v>
      </c>
      <c r="X6" s="23">
        <v>0.34535100070525959</v>
      </c>
      <c r="Y6" s="137"/>
    </row>
    <row r="7" spans="2:25">
      <c r="B7" s="70" t="s">
        <v>66</v>
      </c>
      <c r="C7" s="70" t="s">
        <v>67</v>
      </c>
      <c r="D7" t="s">
        <v>25</v>
      </c>
      <c r="E7" s="11">
        <v>142.28700000000001</v>
      </c>
      <c r="F7" s="11">
        <v>4.4119999999999999</v>
      </c>
      <c r="G7" s="11">
        <v>8.8320000000000007</v>
      </c>
      <c r="H7" s="11">
        <v>0.56100000000000005</v>
      </c>
      <c r="I7" s="11">
        <v>0.495</v>
      </c>
      <c r="J7" s="11">
        <v>1.49</v>
      </c>
      <c r="K7" s="11">
        <v>158.077</v>
      </c>
      <c r="N7" t="s">
        <v>25</v>
      </c>
      <c r="O7" s="26">
        <v>151422.96369141247</v>
      </c>
      <c r="Q7"/>
      <c r="S7" t="s">
        <v>25</v>
      </c>
      <c r="T7" s="91">
        <f t="shared" ref="T7:T39" si="0">(E7*1000)/O7</f>
        <v>0.93966592999704579</v>
      </c>
      <c r="W7" s="127" t="s">
        <v>7</v>
      </c>
      <c r="X7" s="23">
        <v>0.35656358949881595</v>
      </c>
      <c r="Y7" s="137"/>
    </row>
    <row r="8" spans="2:25">
      <c r="B8" s="70" t="s">
        <v>68</v>
      </c>
      <c r="C8" s="70" t="s">
        <v>69</v>
      </c>
      <c r="D8" t="s">
        <v>35</v>
      </c>
      <c r="E8" s="11">
        <v>105.611</v>
      </c>
      <c r="F8" s="11">
        <v>4.101</v>
      </c>
      <c r="G8" s="11">
        <v>9.8759999999999994</v>
      </c>
      <c r="H8" s="11">
        <v>1.4079999999999999</v>
      </c>
      <c r="I8" s="11">
        <v>1.109</v>
      </c>
      <c r="J8" s="11">
        <v>1.518</v>
      </c>
      <c r="K8" s="11">
        <v>123.623</v>
      </c>
      <c r="N8" t="s">
        <v>35</v>
      </c>
      <c r="O8" s="26">
        <v>97735.840945957607</v>
      </c>
      <c r="Q8"/>
      <c r="S8" t="s">
        <v>35</v>
      </c>
      <c r="T8" s="91">
        <f t="shared" si="0"/>
        <v>1.0805759583978707</v>
      </c>
      <c r="W8" s="127" t="s">
        <v>5</v>
      </c>
      <c r="X8" s="23">
        <v>0.35992112302407681</v>
      </c>
      <c r="Y8" s="137"/>
    </row>
    <row r="9" spans="2:25">
      <c r="B9" s="70" t="s">
        <v>70</v>
      </c>
      <c r="C9" s="70" t="s">
        <v>71</v>
      </c>
      <c r="D9" t="s">
        <v>17</v>
      </c>
      <c r="E9" s="11">
        <v>92.147999999999996</v>
      </c>
      <c r="F9" s="11">
        <v>4.6870000000000003</v>
      </c>
      <c r="G9" s="11">
        <v>8.8309999999999995</v>
      </c>
      <c r="H9" s="11">
        <v>1.2569999999999999</v>
      </c>
      <c r="I9" s="11">
        <v>2.16</v>
      </c>
      <c r="J9" s="11">
        <v>0.86899999999999999</v>
      </c>
      <c r="K9" s="11">
        <v>109.952</v>
      </c>
      <c r="N9" t="s">
        <v>17</v>
      </c>
      <c r="O9" s="26">
        <v>121048.27467809152</v>
      </c>
      <c r="Q9"/>
      <c r="S9" t="s">
        <v>17</v>
      </c>
      <c r="T9" s="91">
        <f t="shared" si="0"/>
        <v>0.76125000744581317</v>
      </c>
      <c r="W9" s="127" t="s">
        <v>4</v>
      </c>
      <c r="X9" s="23">
        <v>0.39597178403709693</v>
      </c>
      <c r="Y9" s="137"/>
    </row>
    <row r="10" spans="2:25">
      <c r="B10" s="70" t="s">
        <v>72</v>
      </c>
      <c r="C10" s="70" t="s">
        <v>73</v>
      </c>
      <c r="D10" t="s">
        <v>32</v>
      </c>
      <c r="E10" s="11">
        <v>148.86600000000001</v>
      </c>
      <c r="F10" s="11">
        <v>5.6980000000000004</v>
      </c>
      <c r="G10" s="11">
        <v>11.945</v>
      </c>
      <c r="H10" s="11">
        <v>0.67700000000000005</v>
      </c>
      <c r="I10" s="11">
        <v>0.34799999999999998</v>
      </c>
      <c r="J10" s="11">
        <v>1.1870000000000001</v>
      </c>
      <c r="K10" s="11">
        <v>168.721</v>
      </c>
      <c r="N10" t="s">
        <v>32</v>
      </c>
      <c r="O10" s="26">
        <v>140602.29130052539</v>
      </c>
      <c r="Q10"/>
      <c r="S10" t="s">
        <v>32</v>
      </c>
      <c r="T10" s="91">
        <f t="shared" si="0"/>
        <v>1.0587736417595901</v>
      </c>
      <c r="W10" s="127" t="s">
        <v>6</v>
      </c>
      <c r="X10" s="23">
        <v>0.418347097666048</v>
      </c>
      <c r="Y10" s="137"/>
    </row>
    <row r="11" spans="2:25">
      <c r="B11" s="70" t="s">
        <v>74</v>
      </c>
      <c r="C11" s="70" t="s">
        <v>75</v>
      </c>
      <c r="D11" t="s">
        <v>4</v>
      </c>
      <c r="E11" s="11">
        <v>42.628</v>
      </c>
      <c r="F11" s="11">
        <v>2.4510000000000001</v>
      </c>
      <c r="G11" s="11">
        <v>3.7770000000000001</v>
      </c>
      <c r="H11" s="11">
        <v>0.33500000000000002</v>
      </c>
      <c r="I11" s="11">
        <v>0.11700000000000001</v>
      </c>
      <c r="J11" s="11">
        <v>0.57399999999999995</v>
      </c>
      <c r="K11" s="11">
        <v>49.881999999999998</v>
      </c>
      <c r="N11" t="s">
        <v>4</v>
      </c>
      <c r="O11" s="26">
        <v>107654.13526537124</v>
      </c>
      <c r="Q11"/>
      <c r="S11" t="s">
        <v>4</v>
      </c>
      <c r="T11" s="91">
        <f t="shared" si="0"/>
        <v>0.39597178403709693</v>
      </c>
      <c r="W11" s="127" t="s">
        <v>11</v>
      </c>
      <c r="X11" s="23">
        <v>0.4274721170245151</v>
      </c>
      <c r="Y11" s="137"/>
    </row>
    <row r="12" spans="2:25">
      <c r="B12" s="70" t="s">
        <v>62</v>
      </c>
      <c r="C12" s="70" t="s">
        <v>63</v>
      </c>
      <c r="D12" t="s">
        <v>3</v>
      </c>
      <c r="E12" s="11">
        <v>2.4239999999999999</v>
      </c>
      <c r="F12" s="11">
        <v>0.127</v>
      </c>
      <c r="G12" s="11">
        <v>0.38800000000000001</v>
      </c>
      <c r="H12" s="11">
        <v>4.7E-2</v>
      </c>
      <c r="I12" s="11">
        <v>2.4E-2</v>
      </c>
      <c r="J12" s="11">
        <v>5.6000000000000001E-2</v>
      </c>
      <c r="K12" s="11">
        <v>3.0659999999999998</v>
      </c>
      <c r="N12" t="s">
        <v>3</v>
      </c>
      <c r="O12" s="26">
        <v>5325.8176903818376</v>
      </c>
      <c r="Q12"/>
      <c r="S12" t="s">
        <v>3</v>
      </c>
      <c r="T12" s="91">
        <f t="shared" si="0"/>
        <v>0.45514137751609929</v>
      </c>
      <c r="W12" s="127" t="s">
        <v>12</v>
      </c>
      <c r="X12" s="23">
        <v>0.44167009859402029</v>
      </c>
      <c r="Y12" s="137"/>
    </row>
    <row r="13" spans="2:25">
      <c r="B13" s="70" t="s">
        <v>76</v>
      </c>
      <c r="C13" s="70" t="s">
        <v>77</v>
      </c>
      <c r="D13" t="s">
        <v>28</v>
      </c>
      <c r="E13" s="11">
        <v>141.25200000000001</v>
      </c>
      <c r="F13" s="11">
        <v>5.2750000000000004</v>
      </c>
      <c r="G13" s="11">
        <v>11.840999999999999</v>
      </c>
      <c r="H13" s="11">
        <v>0.51700000000000002</v>
      </c>
      <c r="I13" s="11">
        <v>0.30299999999999999</v>
      </c>
      <c r="J13" s="11">
        <v>0.82199999999999995</v>
      </c>
      <c r="K13" s="11">
        <v>160.01</v>
      </c>
      <c r="N13" t="s">
        <v>28</v>
      </c>
      <c r="O13" s="26">
        <v>159010.06524953581</v>
      </c>
      <c r="Q13"/>
      <c r="S13" t="s">
        <v>28</v>
      </c>
      <c r="T13" s="91">
        <f t="shared" si="0"/>
        <v>0.88832112469315749</v>
      </c>
      <c r="W13" s="127" t="s">
        <v>3</v>
      </c>
      <c r="X13" s="23">
        <v>0.45514137751609929</v>
      </c>
      <c r="Y13" s="137"/>
    </row>
    <row r="14" spans="2:25">
      <c r="B14" s="70" t="s">
        <v>78</v>
      </c>
      <c r="C14" s="70" t="s">
        <v>79</v>
      </c>
      <c r="D14" t="s">
        <v>19</v>
      </c>
      <c r="E14" s="11">
        <v>116.85299999999999</v>
      </c>
      <c r="F14" s="11">
        <v>5.1630000000000003</v>
      </c>
      <c r="G14" s="11">
        <v>10.73</v>
      </c>
      <c r="H14" s="11">
        <v>1.1890000000000001</v>
      </c>
      <c r="I14" s="11">
        <v>0.7</v>
      </c>
      <c r="J14" s="11">
        <v>0.64500000000000002</v>
      </c>
      <c r="K14" s="11">
        <v>135.28</v>
      </c>
      <c r="N14" t="s">
        <v>19</v>
      </c>
      <c r="O14" s="26">
        <v>132662.96647467028</v>
      </c>
      <c r="Q14"/>
      <c r="S14" t="s">
        <v>19</v>
      </c>
      <c r="T14" s="91">
        <f t="shared" si="0"/>
        <v>0.8808260745647587</v>
      </c>
      <c r="W14" s="127" t="s">
        <v>13</v>
      </c>
      <c r="X14" s="23">
        <v>0.51582375903278199</v>
      </c>
      <c r="Y14" s="137"/>
    </row>
    <row r="15" spans="2:25">
      <c r="B15" s="70" t="s">
        <v>80</v>
      </c>
      <c r="C15" s="70" t="s">
        <v>81</v>
      </c>
      <c r="D15" t="s">
        <v>27</v>
      </c>
      <c r="E15" s="11">
        <v>119.77</v>
      </c>
      <c r="F15" s="11">
        <v>3.0920000000000001</v>
      </c>
      <c r="G15" s="11">
        <v>11.211</v>
      </c>
      <c r="H15" s="11">
        <v>1.9770000000000001</v>
      </c>
      <c r="I15" s="11">
        <v>0.25</v>
      </c>
      <c r="J15" s="11">
        <v>4.5599999999999996</v>
      </c>
      <c r="K15" s="11">
        <v>140.86000000000001</v>
      </c>
      <c r="N15" t="s">
        <v>27</v>
      </c>
      <c r="O15" s="26">
        <v>130327.74219133858</v>
      </c>
      <c r="Q15"/>
      <c r="S15" t="s">
        <v>27</v>
      </c>
      <c r="T15" s="91">
        <f t="shared" si="0"/>
        <v>0.91899083024212602</v>
      </c>
      <c r="W15" s="127" t="s">
        <v>8</v>
      </c>
      <c r="X15" s="23">
        <v>0.51982963670991678</v>
      </c>
      <c r="Y15" s="137"/>
    </row>
    <row r="16" spans="2:25">
      <c r="B16" s="70" t="s">
        <v>82</v>
      </c>
      <c r="C16" s="70" t="s">
        <v>83</v>
      </c>
      <c r="D16" t="s">
        <v>22</v>
      </c>
      <c r="E16" s="11">
        <v>78.588999999999999</v>
      </c>
      <c r="F16" s="11">
        <v>3.2029999999999998</v>
      </c>
      <c r="G16" s="11">
        <v>5.83</v>
      </c>
      <c r="H16" s="11">
        <v>0.60399999999999998</v>
      </c>
      <c r="I16" s="11">
        <v>0.24199999999999999</v>
      </c>
      <c r="J16" s="11">
        <v>0.89400000000000002</v>
      </c>
      <c r="K16" s="11">
        <v>89.361999999999995</v>
      </c>
      <c r="N16" t="s">
        <v>22</v>
      </c>
      <c r="O16" s="26">
        <v>113964.12075854735</v>
      </c>
      <c r="Q16"/>
      <c r="S16" t="s">
        <v>22</v>
      </c>
      <c r="T16" s="91">
        <f t="shared" si="0"/>
        <v>0.68959422910395063</v>
      </c>
      <c r="W16" s="127" t="s">
        <v>10</v>
      </c>
      <c r="X16" s="23">
        <v>0.53450536540087124</v>
      </c>
      <c r="Y16" s="137"/>
    </row>
    <row r="17" spans="2:25">
      <c r="B17" s="70" t="s">
        <v>84</v>
      </c>
      <c r="C17" s="70" t="s">
        <v>85</v>
      </c>
      <c r="D17" t="s">
        <v>5</v>
      </c>
      <c r="E17" s="11">
        <v>41.540999999999997</v>
      </c>
      <c r="F17" s="11">
        <v>2.8159999999999998</v>
      </c>
      <c r="G17" s="11">
        <v>3.456</v>
      </c>
      <c r="H17" s="11">
        <v>0.20399999999999999</v>
      </c>
      <c r="I17" s="11">
        <v>0.40899999999999997</v>
      </c>
      <c r="J17" s="11">
        <v>0.48299999999999998</v>
      </c>
      <c r="K17" s="11">
        <v>48.908999999999999</v>
      </c>
      <c r="N17" t="s">
        <v>5</v>
      </c>
      <c r="O17" s="26">
        <v>115416.95483435443</v>
      </c>
      <c r="Q17"/>
      <c r="S17" t="s">
        <v>5</v>
      </c>
      <c r="T17" s="91">
        <f t="shared" si="0"/>
        <v>0.35992112302407681</v>
      </c>
      <c r="W17" s="127" t="s">
        <v>15</v>
      </c>
      <c r="X17" s="23">
        <v>0.57482193820268168</v>
      </c>
      <c r="Y17" s="137"/>
    </row>
    <row r="18" spans="2:25">
      <c r="B18" s="70" t="s">
        <v>86</v>
      </c>
      <c r="C18" s="70" t="s">
        <v>87</v>
      </c>
      <c r="D18" t="s">
        <v>8</v>
      </c>
      <c r="E18" s="11">
        <v>43.433</v>
      </c>
      <c r="F18" s="11">
        <v>3.7690000000000001</v>
      </c>
      <c r="G18" s="11">
        <v>2.5289999999999999</v>
      </c>
      <c r="H18" s="11">
        <v>0.20599999999999999</v>
      </c>
      <c r="I18" s="11">
        <v>9.6000000000000002E-2</v>
      </c>
      <c r="J18" s="11">
        <v>0.66600000000000004</v>
      </c>
      <c r="K18" s="11">
        <v>50.698999999999998</v>
      </c>
      <c r="N18" t="s">
        <v>8</v>
      </c>
      <c r="O18" s="26">
        <v>83552.373571646021</v>
      </c>
      <c r="Q18"/>
      <c r="S18" t="s">
        <v>8</v>
      </c>
      <c r="T18" s="91">
        <f t="shared" si="0"/>
        <v>0.51982963670991678</v>
      </c>
      <c r="W18" s="127" t="s">
        <v>16</v>
      </c>
      <c r="X18" s="23">
        <v>0.58747713458591178</v>
      </c>
      <c r="Y18" s="137"/>
    </row>
    <row r="19" spans="2:25">
      <c r="B19" s="70" t="s">
        <v>88</v>
      </c>
      <c r="C19" s="70" t="s">
        <v>89</v>
      </c>
      <c r="D19" t="s">
        <v>10</v>
      </c>
      <c r="E19" s="11">
        <v>61.792999999999999</v>
      </c>
      <c r="F19" s="11">
        <v>3.3479999999999999</v>
      </c>
      <c r="G19" s="11">
        <v>5.0389999999999997</v>
      </c>
      <c r="H19" s="11">
        <v>0.374</v>
      </c>
      <c r="I19" s="11">
        <v>1.9219999999999999</v>
      </c>
      <c r="J19" s="11">
        <v>0.497</v>
      </c>
      <c r="K19" s="11">
        <v>72.972999999999999</v>
      </c>
      <c r="N19" t="s">
        <v>10</v>
      </c>
      <c r="O19" s="26">
        <v>115607.81986473822</v>
      </c>
      <c r="Q19"/>
      <c r="S19" t="s">
        <v>10</v>
      </c>
      <c r="T19" s="91">
        <f t="shared" si="0"/>
        <v>0.53450536540087124</v>
      </c>
      <c r="W19" s="127" t="s">
        <v>14</v>
      </c>
      <c r="X19" s="23">
        <v>0.58894610120067514</v>
      </c>
      <c r="Y19" s="137"/>
    </row>
    <row r="20" spans="2:25">
      <c r="B20" s="70" t="s">
        <v>90</v>
      </c>
      <c r="C20" s="70" t="s">
        <v>91</v>
      </c>
      <c r="D20" t="s">
        <v>29</v>
      </c>
      <c r="E20" s="11">
        <v>100.25700000000001</v>
      </c>
      <c r="F20" s="11">
        <v>2.169</v>
      </c>
      <c r="G20" s="11">
        <v>5.9379999999999997</v>
      </c>
      <c r="H20" s="11">
        <v>0.41199999999999998</v>
      </c>
      <c r="I20" s="11">
        <v>0.34</v>
      </c>
      <c r="J20" s="11">
        <v>0.94499999999999995</v>
      </c>
      <c r="K20" s="11">
        <v>110.06100000000001</v>
      </c>
      <c r="N20" t="s">
        <v>29</v>
      </c>
      <c r="O20" s="26">
        <v>92556.886045407722</v>
      </c>
      <c r="Q20"/>
      <c r="S20" t="s">
        <v>29</v>
      </c>
      <c r="T20" s="91">
        <f t="shared" si="0"/>
        <v>1.0831933126057705</v>
      </c>
      <c r="W20" s="127" t="s">
        <v>22</v>
      </c>
      <c r="X20" s="23">
        <v>0.68959422910395063</v>
      </c>
      <c r="Y20" s="137"/>
    </row>
    <row r="21" spans="2:25">
      <c r="B21" s="70" t="s">
        <v>92</v>
      </c>
      <c r="C21" s="70" t="s">
        <v>93</v>
      </c>
      <c r="D21" t="s">
        <v>33</v>
      </c>
      <c r="E21" s="11">
        <v>115.337</v>
      </c>
      <c r="F21" s="11">
        <v>3.67</v>
      </c>
      <c r="G21" s="11">
        <v>12.276999999999999</v>
      </c>
      <c r="H21" s="11">
        <v>1.5620000000000001</v>
      </c>
      <c r="I21" s="11">
        <v>0.29899999999999999</v>
      </c>
      <c r="J21" s="11">
        <v>1.7609999999999999</v>
      </c>
      <c r="K21" s="11">
        <v>134.90600000000001</v>
      </c>
      <c r="N21" t="s">
        <v>33</v>
      </c>
      <c r="O21" s="26">
        <v>104098.21968604422</v>
      </c>
      <c r="Q21"/>
      <c r="S21" t="s">
        <v>33</v>
      </c>
      <c r="T21" s="91">
        <f t="shared" si="0"/>
        <v>1.1079632326840119</v>
      </c>
      <c r="W21" s="127" t="s">
        <v>18</v>
      </c>
      <c r="X21" s="23">
        <v>0.73853063330880953</v>
      </c>
      <c r="Y21" s="137"/>
    </row>
    <row r="22" spans="2:25">
      <c r="B22" s="70" t="s">
        <v>94</v>
      </c>
      <c r="C22" s="70" t="s">
        <v>95</v>
      </c>
      <c r="D22" t="s">
        <v>34</v>
      </c>
      <c r="E22" s="11">
        <v>140.721</v>
      </c>
      <c r="F22" s="11">
        <v>4.2469999999999999</v>
      </c>
      <c r="G22" s="11">
        <v>16.059999999999999</v>
      </c>
      <c r="H22" s="11">
        <v>1.456</v>
      </c>
      <c r="I22" s="11">
        <v>0.54500000000000004</v>
      </c>
      <c r="J22" s="11">
        <v>1.345</v>
      </c>
      <c r="K22" s="11">
        <v>164.374</v>
      </c>
      <c r="N22" t="s">
        <v>34</v>
      </c>
      <c r="O22" s="26">
        <v>110827.4820000099</v>
      </c>
      <c r="Q22"/>
      <c r="S22" t="s">
        <v>34</v>
      </c>
      <c r="T22" s="91">
        <f t="shared" si="0"/>
        <v>1.2697301920112869</v>
      </c>
      <c r="W22" s="127" t="s">
        <v>17</v>
      </c>
      <c r="X22" s="23">
        <v>0.76125000744581317</v>
      </c>
      <c r="Y22" s="137"/>
    </row>
    <row r="23" spans="2:25">
      <c r="B23" s="70" t="s">
        <v>96</v>
      </c>
      <c r="C23" s="70" t="s">
        <v>97</v>
      </c>
      <c r="D23" t="s">
        <v>23</v>
      </c>
      <c r="E23" s="11">
        <v>97.111000000000004</v>
      </c>
      <c r="F23" s="11">
        <v>3.9790000000000001</v>
      </c>
      <c r="G23" s="11">
        <v>8.3089999999999993</v>
      </c>
      <c r="H23" s="11">
        <v>1.278</v>
      </c>
      <c r="I23" s="11">
        <v>0.47599999999999998</v>
      </c>
      <c r="J23" s="11">
        <v>1.0429999999999999</v>
      </c>
      <c r="K23" s="11">
        <v>112.196</v>
      </c>
      <c r="N23" t="s">
        <v>23</v>
      </c>
      <c r="O23" s="26">
        <v>105886.89808477991</v>
      </c>
      <c r="Q23"/>
      <c r="S23" t="s">
        <v>23</v>
      </c>
      <c r="T23" s="91">
        <f t="shared" si="0"/>
        <v>0.91712007582134136</v>
      </c>
      <c r="W23" s="127" t="s">
        <v>24</v>
      </c>
      <c r="X23" s="23">
        <v>0.81821624493336087</v>
      </c>
      <c r="Y23" s="137"/>
    </row>
    <row r="24" spans="2:25">
      <c r="B24" s="70" t="s">
        <v>98</v>
      </c>
      <c r="C24" s="70" t="s">
        <v>99</v>
      </c>
      <c r="D24" t="s">
        <v>9</v>
      </c>
      <c r="E24" s="11">
        <v>36.274999999999999</v>
      </c>
      <c r="F24" s="11">
        <v>2.899</v>
      </c>
      <c r="G24" s="11">
        <v>2.8039999999999998</v>
      </c>
      <c r="H24" s="11">
        <v>0.27200000000000002</v>
      </c>
      <c r="I24" s="11">
        <v>0.17599999999999999</v>
      </c>
      <c r="J24" s="11">
        <v>0.71</v>
      </c>
      <c r="K24" s="11">
        <v>43.136000000000003</v>
      </c>
      <c r="N24" t="s">
        <v>9</v>
      </c>
      <c r="O24" s="26">
        <v>105038.06251008654</v>
      </c>
      <c r="Q24"/>
      <c r="S24" t="s">
        <v>9</v>
      </c>
      <c r="T24" s="91">
        <f t="shared" si="0"/>
        <v>0.34535100070525959</v>
      </c>
      <c r="W24" s="127" t="s">
        <v>21</v>
      </c>
      <c r="X24" s="23">
        <v>0.85395494707688624</v>
      </c>
      <c r="Y24" s="137"/>
    </row>
    <row r="25" spans="2:25">
      <c r="B25" s="70" t="s">
        <v>100</v>
      </c>
      <c r="C25" s="70" t="s">
        <v>101</v>
      </c>
      <c r="D25" t="s">
        <v>13</v>
      </c>
      <c r="E25" s="11">
        <v>41.369</v>
      </c>
      <c r="F25" s="11">
        <v>2.4860000000000002</v>
      </c>
      <c r="G25" s="11">
        <v>1.7</v>
      </c>
      <c r="H25" s="11">
        <v>6.3E-2</v>
      </c>
      <c r="I25" s="11">
        <v>9.8000000000000004E-2</v>
      </c>
      <c r="J25" s="11">
        <v>0.36899999999999999</v>
      </c>
      <c r="K25" s="11">
        <v>46.085000000000001</v>
      </c>
      <c r="N25" t="s">
        <v>13</v>
      </c>
      <c r="O25" s="26">
        <v>80199.873068217639</v>
      </c>
      <c r="Q25"/>
      <c r="S25" t="s">
        <v>13</v>
      </c>
      <c r="T25" s="91">
        <f t="shared" si="0"/>
        <v>0.51582375903278199</v>
      </c>
      <c r="W25" s="127" t="s">
        <v>19</v>
      </c>
      <c r="X25" s="23">
        <v>0.8808260745647587</v>
      </c>
      <c r="Y25" s="137"/>
    </row>
    <row r="26" spans="2:25">
      <c r="B26" s="70" t="s">
        <v>102</v>
      </c>
      <c r="C26" s="70" t="s">
        <v>103</v>
      </c>
      <c r="D26" t="s">
        <v>26</v>
      </c>
      <c r="E26" s="11">
        <v>65.847999999999999</v>
      </c>
      <c r="F26" s="11">
        <v>3.2120000000000002</v>
      </c>
      <c r="G26" s="11">
        <v>5.6890000000000001</v>
      </c>
      <c r="H26" s="11">
        <v>0.17399999999999999</v>
      </c>
      <c r="I26" s="11">
        <v>0.20200000000000001</v>
      </c>
      <c r="J26" s="11">
        <v>0.58699999999999997</v>
      </c>
      <c r="K26" s="11">
        <v>75.712000000000003</v>
      </c>
      <c r="N26" t="s">
        <v>26</v>
      </c>
      <c r="O26" s="26">
        <v>69848.523189972635</v>
      </c>
      <c r="Q26"/>
      <c r="S26" t="s">
        <v>26</v>
      </c>
      <c r="T26" s="91">
        <f t="shared" si="0"/>
        <v>0.94272572980402047</v>
      </c>
      <c r="W26" s="127" t="s">
        <v>28</v>
      </c>
      <c r="X26" s="23">
        <v>0.88832112469315749</v>
      </c>
      <c r="Y26" s="137"/>
    </row>
    <row r="27" spans="2:25">
      <c r="B27" s="70" t="s">
        <v>104</v>
      </c>
      <c r="C27" s="70" t="s">
        <v>105</v>
      </c>
      <c r="D27" t="s">
        <v>12</v>
      </c>
      <c r="E27" s="11">
        <v>63.777000000000001</v>
      </c>
      <c r="F27" s="11">
        <v>4.5919999999999996</v>
      </c>
      <c r="G27" s="11">
        <v>5.0140000000000002</v>
      </c>
      <c r="H27" s="11">
        <v>0.156</v>
      </c>
      <c r="I27" s="11">
        <v>0.20499999999999999</v>
      </c>
      <c r="J27" s="11">
        <v>0.61899999999999999</v>
      </c>
      <c r="K27" s="11">
        <v>74.363</v>
      </c>
      <c r="N27" t="s">
        <v>12</v>
      </c>
      <c r="O27" s="26">
        <v>144399.63267385081</v>
      </c>
      <c r="Q27"/>
      <c r="S27" t="s">
        <v>12</v>
      </c>
      <c r="T27" s="91">
        <f t="shared" si="0"/>
        <v>0.44167009859402029</v>
      </c>
      <c r="W27" s="127" t="s">
        <v>20</v>
      </c>
      <c r="X27" s="23">
        <v>0.90755300378066917</v>
      </c>
      <c r="Y27" s="137"/>
    </row>
    <row r="28" spans="2:25">
      <c r="B28" s="70" t="s">
        <v>106</v>
      </c>
      <c r="C28" s="70" t="s">
        <v>107</v>
      </c>
      <c r="D28" t="s">
        <v>16</v>
      </c>
      <c r="E28" s="11">
        <v>77.004000000000005</v>
      </c>
      <c r="F28" s="11">
        <v>3.649</v>
      </c>
      <c r="G28" s="11">
        <v>5.5259999999999998</v>
      </c>
      <c r="H28" s="11">
        <v>0.29399999999999998</v>
      </c>
      <c r="I28" s="11">
        <v>0.24099999999999999</v>
      </c>
      <c r="J28" s="11">
        <v>0.621</v>
      </c>
      <c r="K28" s="11">
        <v>87.334999999999994</v>
      </c>
      <c r="N28" t="s">
        <v>16</v>
      </c>
      <c r="O28" s="26">
        <v>131075.7397464957</v>
      </c>
      <c r="Q28"/>
      <c r="S28" t="s">
        <v>16</v>
      </c>
      <c r="T28" s="91">
        <f t="shared" si="0"/>
        <v>0.58747713458591178</v>
      </c>
      <c r="W28" s="127" t="s">
        <v>23</v>
      </c>
      <c r="X28" s="23">
        <v>0.91712007582134136</v>
      </c>
      <c r="Y28" s="137"/>
    </row>
    <row r="29" spans="2:25">
      <c r="B29" s="70" t="s">
        <v>108</v>
      </c>
      <c r="C29" s="70" t="s">
        <v>109</v>
      </c>
      <c r="D29" t="s">
        <v>21</v>
      </c>
      <c r="E29" s="11">
        <v>71.903999999999996</v>
      </c>
      <c r="F29" s="11">
        <v>3.5129999999999999</v>
      </c>
      <c r="G29" s="11">
        <v>6.282</v>
      </c>
      <c r="H29" s="11">
        <v>0.89500000000000002</v>
      </c>
      <c r="I29" s="11">
        <v>2.6339999999999999</v>
      </c>
      <c r="J29" s="11">
        <v>2.4780000000000002</v>
      </c>
      <c r="K29" s="11">
        <v>87.706000000000003</v>
      </c>
      <c r="N29" t="s">
        <v>21</v>
      </c>
      <c r="O29" s="26">
        <v>84201.163358944847</v>
      </c>
      <c r="Q29"/>
      <c r="S29" t="s">
        <v>21</v>
      </c>
      <c r="T29" s="91">
        <f t="shared" si="0"/>
        <v>0.85395494707688624</v>
      </c>
      <c r="W29" s="127" t="s">
        <v>27</v>
      </c>
      <c r="X29" s="23">
        <v>0.91899083024212602</v>
      </c>
      <c r="Y29" s="137"/>
    </row>
    <row r="30" spans="2:25">
      <c r="B30" s="70" t="s">
        <v>110</v>
      </c>
      <c r="C30" s="70" t="s">
        <v>111</v>
      </c>
      <c r="D30" t="s">
        <v>14</v>
      </c>
      <c r="E30" s="11">
        <v>70.186000000000007</v>
      </c>
      <c r="F30" s="11">
        <v>2.6190000000000002</v>
      </c>
      <c r="G30" s="11">
        <v>5.15</v>
      </c>
      <c r="H30" s="11">
        <v>0.65700000000000003</v>
      </c>
      <c r="I30" s="11">
        <v>1.512</v>
      </c>
      <c r="J30" s="11">
        <v>1.341</v>
      </c>
      <c r="K30" s="11">
        <v>81.465000000000003</v>
      </c>
      <c r="N30" t="s">
        <v>14</v>
      </c>
      <c r="O30" s="26">
        <v>119172.19565069351</v>
      </c>
      <c r="Q30"/>
      <c r="S30" t="s">
        <v>14</v>
      </c>
      <c r="T30" s="91">
        <f t="shared" si="0"/>
        <v>0.58894610120067514</v>
      </c>
      <c r="W30" s="127" t="s">
        <v>25</v>
      </c>
      <c r="X30" s="23">
        <v>0.93966592999704579</v>
      </c>
      <c r="Y30" s="137"/>
    </row>
    <row r="31" spans="2:25">
      <c r="B31" s="70" t="s">
        <v>112</v>
      </c>
      <c r="C31" s="70" t="s">
        <v>113</v>
      </c>
      <c r="D31" t="s">
        <v>30</v>
      </c>
      <c r="E31" s="11">
        <v>105.148</v>
      </c>
      <c r="F31" s="11">
        <v>2.4900000000000002</v>
      </c>
      <c r="G31" s="11">
        <v>6.9740000000000002</v>
      </c>
      <c r="H31" s="11">
        <v>0.33700000000000002</v>
      </c>
      <c r="I31" s="11">
        <v>0.26500000000000001</v>
      </c>
      <c r="J31" s="11">
        <v>0.99099999999999999</v>
      </c>
      <c r="K31" s="11">
        <v>116.205</v>
      </c>
      <c r="N31" t="s">
        <v>30</v>
      </c>
      <c r="O31" s="26">
        <v>110707.88112389615</v>
      </c>
      <c r="Q31"/>
      <c r="S31" t="s">
        <v>30</v>
      </c>
      <c r="T31" s="91">
        <f t="shared" si="0"/>
        <v>0.94977881369011175</v>
      </c>
      <c r="W31" s="127" t="s">
        <v>26</v>
      </c>
      <c r="X31" s="23">
        <v>0.94272572980402047</v>
      </c>
      <c r="Y31" s="137"/>
    </row>
    <row r="32" spans="2:25">
      <c r="B32" s="70" t="s">
        <v>114</v>
      </c>
      <c r="C32" s="70" t="s">
        <v>115</v>
      </c>
      <c r="D32" t="s">
        <v>20</v>
      </c>
      <c r="E32" s="11">
        <v>77.239999999999995</v>
      </c>
      <c r="F32" s="11">
        <v>3.8889999999999998</v>
      </c>
      <c r="G32" s="11">
        <v>3.9649999999999999</v>
      </c>
      <c r="H32" s="11">
        <v>0.157</v>
      </c>
      <c r="I32" s="11">
        <v>1.1819999999999999</v>
      </c>
      <c r="J32" s="11">
        <v>0.45800000000000002</v>
      </c>
      <c r="K32" s="11">
        <v>86.891000000000005</v>
      </c>
      <c r="N32" t="s">
        <v>20</v>
      </c>
      <c r="O32" s="26">
        <v>85107.97681042859</v>
      </c>
      <c r="Q32"/>
      <c r="S32" t="s">
        <v>20</v>
      </c>
      <c r="T32" s="91">
        <f t="shared" si="0"/>
        <v>0.90755300378066917</v>
      </c>
      <c r="W32" s="127" t="s">
        <v>30</v>
      </c>
      <c r="X32" s="23">
        <v>0.94977881369011175</v>
      </c>
      <c r="Y32" s="137"/>
    </row>
    <row r="33" spans="2:25">
      <c r="B33" s="70" t="s">
        <v>116</v>
      </c>
      <c r="C33" s="70" t="s">
        <v>117</v>
      </c>
      <c r="D33" t="s">
        <v>11</v>
      </c>
      <c r="E33" s="11">
        <v>57.39</v>
      </c>
      <c r="F33" s="11">
        <v>3.9209999999999998</v>
      </c>
      <c r="G33" s="11">
        <v>4.2809999999999997</v>
      </c>
      <c r="H33" s="11">
        <v>0.26800000000000002</v>
      </c>
      <c r="I33" s="11">
        <v>1.3959999999999999</v>
      </c>
      <c r="J33" s="11">
        <v>1</v>
      </c>
      <c r="K33" s="11">
        <v>68.256</v>
      </c>
      <c r="N33" t="s">
        <v>11</v>
      </c>
      <c r="O33" s="26">
        <v>134254.37055280202</v>
      </c>
      <c r="Q33"/>
      <c r="S33" t="s">
        <v>11</v>
      </c>
      <c r="T33" s="91">
        <f t="shared" si="0"/>
        <v>0.4274721170245151</v>
      </c>
      <c r="W33" s="127" t="s">
        <v>31</v>
      </c>
      <c r="X33" s="23">
        <v>1.025631093472908</v>
      </c>
      <c r="Y33" s="137"/>
    </row>
    <row r="34" spans="2:25">
      <c r="B34" s="70" t="s">
        <v>118</v>
      </c>
      <c r="C34" s="70" t="s">
        <v>119</v>
      </c>
      <c r="D34" t="s">
        <v>31</v>
      </c>
      <c r="E34" s="11">
        <v>87.427999999999997</v>
      </c>
      <c r="F34" s="11">
        <v>3.81</v>
      </c>
      <c r="G34" s="11">
        <v>8.2579999999999991</v>
      </c>
      <c r="H34" s="11">
        <v>0.44900000000000001</v>
      </c>
      <c r="I34" s="11">
        <v>0.252</v>
      </c>
      <c r="J34" s="11">
        <v>0.77100000000000002</v>
      </c>
      <c r="K34" s="11">
        <v>100.968</v>
      </c>
      <c r="N34" t="s">
        <v>31</v>
      </c>
      <c r="O34" s="26">
        <v>85243.125482826843</v>
      </c>
      <c r="Q34"/>
      <c r="S34" t="s">
        <v>31</v>
      </c>
      <c r="T34" s="91">
        <f t="shared" si="0"/>
        <v>1.025631093472908</v>
      </c>
      <c r="W34" s="127" t="s">
        <v>32</v>
      </c>
      <c r="X34" s="23">
        <v>1.0587736417595901</v>
      </c>
      <c r="Y34" s="137"/>
    </row>
    <row r="35" spans="2:25">
      <c r="B35" s="70" t="s">
        <v>120</v>
      </c>
      <c r="C35" s="70" t="s">
        <v>121</v>
      </c>
      <c r="D35" t="s">
        <v>7</v>
      </c>
      <c r="E35" s="11">
        <v>44.113999999999997</v>
      </c>
      <c r="F35" s="11">
        <v>2.86</v>
      </c>
      <c r="G35" s="11">
        <v>3.0489999999999999</v>
      </c>
      <c r="H35" s="11">
        <v>0.252</v>
      </c>
      <c r="I35" s="11">
        <v>0.185</v>
      </c>
      <c r="J35" s="11">
        <v>2.919</v>
      </c>
      <c r="K35" s="11">
        <v>53.378999999999998</v>
      </c>
      <c r="N35" t="s">
        <v>7</v>
      </c>
      <c r="O35" s="26">
        <v>123719.867365051</v>
      </c>
      <c r="Q35"/>
      <c r="S35" t="s">
        <v>7</v>
      </c>
      <c r="T35" s="91">
        <f t="shared" si="0"/>
        <v>0.35656358949881595</v>
      </c>
      <c r="W35" s="127" t="s">
        <v>35</v>
      </c>
      <c r="X35" s="23">
        <v>1.0805759583978707</v>
      </c>
      <c r="Y35" s="137"/>
    </row>
    <row r="36" spans="2:25">
      <c r="B36" s="70" t="s">
        <v>122</v>
      </c>
      <c r="C36" s="70" t="s">
        <v>123</v>
      </c>
      <c r="D36" t="s">
        <v>18</v>
      </c>
      <c r="E36" s="11">
        <v>78.27</v>
      </c>
      <c r="F36" s="11">
        <v>2.9830000000000001</v>
      </c>
      <c r="G36" s="11">
        <v>6.5140000000000002</v>
      </c>
      <c r="H36" s="11">
        <v>0.54100000000000004</v>
      </c>
      <c r="I36" s="11">
        <v>0.27400000000000002</v>
      </c>
      <c r="J36" s="11">
        <v>0.76900000000000002</v>
      </c>
      <c r="K36" s="11">
        <v>89.350999999999999</v>
      </c>
      <c r="N36" t="s">
        <v>18</v>
      </c>
      <c r="O36" s="26">
        <v>105980.70881546242</v>
      </c>
      <c r="Q36"/>
      <c r="S36" t="s">
        <v>18</v>
      </c>
      <c r="T36" s="91">
        <f t="shared" si="0"/>
        <v>0.73853063330880953</v>
      </c>
      <c r="W36" s="127" t="s">
        <v>29</v>
      </c>
      <c r="X36" s="23">
        <v>1.0831933126057705</v>
      </c>
      <c r="Y36" s="137"/>
    </row>
    <row r="37" spans="2:25">
      <c r="B37" s="70" t="s">
        <v>124</v>
      </c>
      <c r="C37" s="70" t="s">
        <v>125</v>
      </c>
      <c r="D37" t="s">
        <v>15</v>
      </c>
      <c r="E37" s="11">
        <v>79.411000000000001</v>
      </c>
      <c r="F37" s="11">
        <v>5.83</v>
      </c>
      <c r="G37" s="11">
        <v>5.4859999999999998</v>
      </c>
      <c r="H37" s="11">
        <v>0.44800000000000001</v>
      </c>
      <c r="I37" s="11">
        <v>0.36299999999999999</v>
      </c>
      <c r="J37" s="11">
        <v>0.55100000000000005</v>
      </c>
      <c r="K37" s="11">
        <v>92.088999999999999</v>
      </c>
      <c r="N37" t="s">
        <v>15</v>
      </c>
      <c r="O37" s="26">
        <v>138148.86788819768</v>
      </c>
      <c r="Q37"/>
      <c r="S37" t="s">
        <v>15</v>
      </c>
      <c r="T37" s="91">
        <f t="shared" si="0"/>
        <v>0.57482193820268168</v>
      </c>
      <c r="W37" s="127" t="s">
        <v>33</v>
      </c>
      <c r="X37" s="23">
        <v>1.1079632326840119</v>
      </c>
      <c r="Y37" s="137"/>
    </row>
    <row r="38" spans="2:25">
      <c r="B38" s="70" t="s">
        <v>126</v>
      </c>
      <c r="C38" s="70" t="s">
        <v>127</v>
      </c>
      <c r="D38" t="s">
        <v>6</v>
      </c>
      <c r="E38" s="11">
        <v>49.773000000000003</v>
      </c>
      <c r="F38" s="11">
        <v>2.593</v>
      </c>
      <c r="G38" s="11">
        <v>3.31</v>
      </c>
      <c r="H38" s="11">
        <v>0.123</v>
      </c>
      <c r="I38" s="11">
        <v>0.57399999999999995</v>
      </c>
      <c r="J38" s="11">
        <v>1.405</v>
      </c>
      <c r="K38" s="11">
        <v>57.777999999999999</v>
      </c>
      <c r="N38" t="s">
        <v>6</v>
      </c>
      <c r="O38" s="26">
        <v>118975.36824728269</v>
      </c>
      <c r="Q38"/>
      <c r="S38" t="s">
        <v>6</v>
      </c>
      <c r="T38" s="91">
        <f t="shared" si="0"/>
        <v>0.418347097666048</v>
      </c>
      <c r="W38" s="127" t="s">
        <v>34</v>
      </c>
      <c r="X38" s="23">
        <v>1.2697301920112869</v>
      </c>
      <c r="Y38" s="137"/>
    </row>
    <row r="39" spans="2:25" ht="15.75" thickBot="1">
      <c r="E39" s="11">
        <f>SUM(E6:E38)</f>
        <v>2659.7329999999997</v>
      </c>
      <c r="O39" s="28">
        <f>SUM(O6:O38)</f>
        <v>3601962.5855403543</v>
      </c>
      <c r="S39" s="92" t="s">
        <v>137</v>
      </c>
      <c r="T39" s="93">
        <f t="shared" si="0"/>
        <v>0.73841216748812932</v>
      </c>
      <c r="W39" s="127"/>
      <c r="Y39" s="137"/>
    </row>
    <row r="40" spans="2:25">
      <c r="S40" s="16" t="s">
        <v>241</v>
      </c>
    </row>
    <row r="42" spans="2:25">
      <c r="B42" t="s">
        <v>261</v>
      </c>
    </row>
    <row r="43" spans="2:25">
      <c r="B43" t="s">
        <v>299</v>
      </c>
    </row>
    <row r="45" spans="2:25">
      <c r="B45" t="s">
        <v>128</v>
      </c>
    </row>
  </sheetData>
  <sortState xmlns:xlrd2="http://schemas.microsoft.com/office/spreadsheetml/2017/richdata2" ref="W6:X38">
    <sortCondition ref="X6:X38"/>
  </sortState>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3:U86"/>
  <sheetViews>
    <sheetView topLeftCell="F1" zoomScale="70" zoomScaleNormal="70" workbookViewId="0">
      <selection activeCell="K44" sqref="K44"/>
    </sheetView>
  </sheetViews>
  <sheetFormatPr defaultRowHeight="15"/>
  <cols>
    <col min="1" max="1" width="31.7109375" customWidth="1"/>
    <col min="2" max="2" width="19.140625" customWidth="1"/>
    <col min="3" max="3" width="16.28515625" customWidth="1"/>
    <col min="4" max="6" width="12.140625" style="12" customWidth="1"/>
    <col min="7" max="7" width="18.28515625" customWidth="1"/>
    <col min="11" max="11" width="30.28515625" customWidth="1"/>
    <col min="12" max="12" width="18.85546875" customWidth="1"/>
    <col min="15" max="15" width="26.5703125" customWidth="1"/>
  </cols>
  <sheetData>
    <row r="3" spans="1:21">
      <c r="O3" s="22" t="s">
        <v>290</v>
      </c>
    </row>
    <row r="4" spans="1:21" ht="15.75" thickBot="1">
      <c r="K4" s="22" t="s">
        <v>289</v>
      </c>
      <c r="O4" t="s">
        <v>291</v>
      </c>
      <c r="T4" s="22" t="s">
        <v>285</v>
      </c>
    </row>
    <row r="5" spans="1:21">
      <c r="F5" s="22" t="s">
        <v>284</v>
      </c>
      <c r="G5" s="100"/>
      <c r="O5" t="s">
        <v>219</v>
      </c>
    </row>
    <row r="6" spans="1:21" ht="90.95" customHeight="1" thickBot="1">
      <c r="A6" s="17" t="s">
        <v>132</v>
      </c>
      <c r="B6" s="17" t="s">
        <v>167</v>
      </c>
      <c r="C6" s="17" t="s">
        <v>219</v>
      </c>
      <c r="D6" s="18" t="s">
        <v>223</v>
      </c>
      <c r="E6" s="18"/>
      <c r="F6" s="108"/>
      <c r="G6" s="109" t="s">
        <v>223</v>
      </c>
      <c r="K6" s="61" t="s">
        <v>132</v>
      </c>
      <c r="L6" s="61" t="s">
        <v>167</v>
      </c>
      <c r="O6" s="63" t="s">
        <v>221</v>
      </c>
      <c r="P6" s="64" t="s">
        <v>222</v>
      </c>
      <c r="Q6" s="163"/>
      <c r="R6" s="163"/>
      <c r="U6" t="s">
        <v>268</v>
      </c>
    </row>
    <row r="7" spans="1:21">
      <c r="A7" s="2" t="s">
        <v>32</v>
      </c>
      <c r="B7" s="20">
        <f>VLOOKUP(A7,$K$7:$L$39,2,)</f>
        <v>13</v>
      </c>
      <c r="C7" s="36">
        <f>VLOOKUP(A7,$O$7:$P$39,2,)</f>
        <v>906.18</v>
      </c>
      <c r="D7" s="12">
        <f>B7/C7</f>
        <v>1.4345935686066787E-2</v>
      </c>
      <c r="F7" s="110" t="s">
        <v>32</v>
      </c>
      <c r="G7" s="111">
        <v>1.4345935686066787E-2</v>
      </c>
      <c r="K7" s="62" t="s">
        <v>47</v>
      </c>
      <c r="L7" s="62">
        <v>10</v>
      </c>
      <c r="O7" s="56" t="s">
        <v>4</v>
      </c>
      <c r="P7" s="65">
        <v>282.52999999999997</v>
      </c>
      <c r="Q7" s="65"/>
      <c r="R7" s="65"/>
      <c r="T7" t="s">
        <v>265</v>
      </c>
      <c r="U7">
        <v>2</v>
      </c>
    </row>
    <row r="8" spans="1:21">
      <c r="A8" s="2" t="s">
        <v>33</v>
      </c>
      <c r="B8" s="20">
        <f t="shared" ref="B8:B39" si="0">VLOOKUP(A8,$K$7:$L$39,2,)</f>
        <v>16</v>
      </c>
      <c r="C8" s="36">
        <f t="shared" ref="C8:C39" si="1">VLOOKUP(A8,$O$7:$P$39,2,)</f>
        <v>660.69</v>
      </c>
      <c r="D8" s="12">
        <f t="shared" ref="D8:D40" si="2">B8/C8</f>
        <v>2.4217106358503986E-2</v>
      </c>
      <c r="F8" s="110" t="s">
        <v>33</v>
      </c>
      <c r="G8" s="111">
        <v>2.4217106358503986E-2</v>
      </c>
      <c r="K8" s="62" t="s">
        <v>25</v>
      </c>
      <c r="L8" s="62">
        <v>20</v>
      </c>
      <c r="O8" s="56" t="s">
        <v>3</v>
      </c>
      <c r="P8" s="65">
        <v>55.230000000000004</v>
      </c>
      <c r="Q8" s="65"/>
      <c r="R8" s="65"/>
      <c r="T8" t="s">
        <v>35</v>
      </c>
      <c r="U8">
        <v>4</v>
      </c>
    </row>
    <row r="9" spans="1:21">
      <c r="A9" s="2" t="s">
        <v>25</v>
      </c>
      <c r="B9" s="20">
        <f t="shared" si="0"/>
        <v>20</v>
      </c>
      <c r="C9" s="36">
        <f t="shared" si="1"/>
        <v>762.81999999999994</v>
      </c>
      <c r="D9" s="12">
        <f t="shared" si="2"/>
        <v>2.6218505020843715E-2</v>
      </c>
      <c r="F9" s="110" t="s">
        <v>25</v>
      </c>
      <c r="G9" s="111">
        <v>2.6218505020843715E-2</v>
      </c>
      <c r="K9" s="62" t="s">
        <v>35</v>
      </c>
      <c r="L9" s="62">
        <v>4</v>
      </c>
      <c r="O9" s="56" t="s">
        <v>5</v>
      </c>
      <c r="P9" s="65">
        <v>277.10000000000002</v>
      </c>
      <c r="Q9" s="65"/>
      <c r="R9" s="65"/>
      <c r="T9" t="s">
        <v>30</v>
      </c>
      <c r="U9">
        <v>7</v>
      </c>
    </row>
    <row r="10" spans="1:21">
      <c r="A10" s="2" t="s">
        <v>34</v>
      </c>
      <c r="B10" s="20">
        <f t="shared" si="0"/>
        <v>37</v>
      </c>
      <c r="C10" s="36">
        <f t="shared" si="1"/>
        <v>757.63999999999987</v>
      </c>
      <c r="D10" s="12">
        <f t="shared" si="2"/>
        <v>4.8835858719180621E-2</v>
      </c>
      <c r="F10" s="110" t="s">
        <v>34</v>
      </c>
      <c r="G10" s="111">
        <v>4.8835858719180621E-2</v>
      </c>
      <c r="K10" s="62" t="s">
        <v>17</v>
      </c>
      <c r="L10" s="62">
        <v>17</v>
      </c>
      <c r="O10" s="56" t="s">
        <v>45</v>
      </c>
      <c r="P10" s="65">
        <v>220.80999999999997</v>
      </c>
      <c r="Q10" s="65"/>
      <c r="R10" s="65"/>
      <c r="T10" t="s">
        <v>47</v>
      </c>
      <c r="U10">
        <v>10</v>
      </c>
    </row>
    <row r="11" spans="1:21">
      <c r="A11" s="2" t="s">
        <v>35</v>
      </c>
      <c r="B11" s="20">
        <f t="shared" si="0"/>
        <v>4</v>
      </c>
      <c r="C11" s="36">
        <f t="shared" si="1"/>
        <v>560.04999999999995</v>
      </c>
      <c r="D11" s="12">
        <f t="shared" si="2"/>
        <v>7.1422194446924391E-3</v>
      </c>
      <c r="F11" s="110" t="s">
        <v>35</v>
      </c>
      <c r="G11" s="111">
        <v>7.1422194446924391E-3</v>
      </c>
      <c r="K11" s="62" t="s">
        <v>32</v>
      </c>
      <c r="L11" s="62">
        <v>13</v>
      </c>
      <c r="O11" s="56" t="s">
        <v>10</v>
      </c>
      <c r="P11" s="65">
        <v>356.66</v>
      </c>
      <c r="Q11" s="65"/>
      <c r="R11" s="65"/>
      <c r="T11" t="s">
        <v>29</v>
      </c>
      <c r="U11">
        <v>12</v>
      </c>
    </row>
    <row r="12" spans="1:21">
      <c r="A12" s="2" t="s">
        <v>17</v>
      </c>
      <c r="B12" s="20">
        <f t="shared" si="0"/>
        <v>17</v>
      </c>
      <c r="C12" s="36">
        <f t="shared" si="1"/>
        <v>487.37</v>
      </c>
      <c r="D12" s="12">
        <f t="shared" si="2"/>
        <v>3.4881096497527547E-2</v>
      </c>
      <c r="F12" s="110" t="s">
        <v>17</v>
      </c>
      <c r="G12" s="111">
        <v>3.4881096497527547E-2</v>
      </c>
      <c r="K12" s="62" t="s">
        <v>4</v>
      </c>
      <c r="L12" s="62">
        <v>33</v>
      </c>
      <c r="O12" s="56" t="s">
        <v>9</v>
      </c>
      <c r="P12" s="65">
        <v>237.97</v>
      </c>
      <c r="Q12" s="65"/>
      <c r="R12" s="65"/>
      <c r="T12" t="s">
        <v>32</v>
      </c>
      <c r="U12">
        <v>13</v>
      </c>
    </row>
    <row r="13" spans="1:21">
      <c r="A13" s="2" t="s">
        <v>28</v>
      </c>
      <c r="B13" s="20">
        <f t="shared" si="0"/>
        <v>26</v>
      </c>
      <c r="C13" s="36">
        <f t="shared" si="1"/>
        <v>778.06000000000006</v>
      </c>
      <c r="D13" s="12">
        <f t="shared" si="2"/>
        <v>3.3416446032439658E-2</v>
      </c>
      <c r="F13" s="110" t="s">
        <v>28</v>
      </c>
      <c r="G13" s="111">
        <v>3.3416446032439658E-2</v>
      </c>
      <c r="K13" s="62" t="s">
        <v>3</v>
      </c>
      <c r="L13" s="62">
        <v>18</v>
      </c>
      <c r="O13" s="56" t="s">
        <v>46</v>
      </c>
      <c r="P13" s="65">
        <v>204.86999999999998</v>
      </c>
      <c r="Q13" s="65"/>
      <c r="R13" s="65"/>
      <c r="T13" t="s">
        <v>33</v>
      </c>
      <c r="U13">
        <v>16</v>
      </c>
    </row>
    <row r="14" spans="1:21">
      <c r="A14" s="2" t="s">
        <v>30</v>
      </c>
      <c r="B14" s="20">
        <f t="shared" si="0"/>
        <v>7</v>
      </c>
      <c r="C14" s="36">
        <f t="shared" si="1"/>
        <v>533.02</v>
      </c>
      <c r="D14" s="12">
        <f t="shared" si="2"/>
        <v>1.3132715470338825E-2</v>
      </c>
      <c r="F14" s="110" t="s">
        <v>30</v>
      </c>
      <c r="G14" s="111">
        <v>1.3132715470338825E-2</v>
      </c>
      <c r="K14" s="62" t="s">
        <v>28</v>
      </c>
      <c r="L14" s="62">
        <v>26</v>
      </c>
      <c r="O14" s="56" t="s">
        <v>12</v>
      </c>
      <c r="P14" s="65">
        <v>383.09</v>
      </c>
      <c r="Q14" s="65"/>
      <c r="R14" s="65"/>
      <c r="T14" t="s">
        <v>27</v>
      </c>
      <c r="U14">
        <v>16</v>
      </c>
    </row>
    <row r="15" spans="1:21">
      <c r="A15" s="2" t="s">
        <v>29</v>
      </c>
      <c r="B15" s="20">
        <f t="shared" si="0"/>
        <v>12</v>
      </c>
      <c r="C15" s="36">
        <f t="shared" si="1"/>
        <v>474.11999999999995</v>
      </c>
      <c r="D15" s="12">
        <f t="shared" si="2"/>
        <v>2.5310048089091371E-2</v>
      </c>
      <c r="F15" s="110" t="s">
        <v>29</v>
      </c>
      <c r="G15" s="111">
        <v>2.5310048089091371E-2</v>
      </c>
      <c r="K15" s="62" t="s">
        <v>19</v>
      </c>
      <c r="L15" s="62">
        <v>45</v>
      </c>
      <c r="O15" s="56" t="s">
        <v>16</v>
      </c>
      <c r="P15" s="65">
        <v>456.96000000000004</v>
      </c>
      <c r="Q15" s="65"/>
      <c r="R15" s="65"/>
      <c r="T15" t="s">
        <v>17</v>
      </c>
      <c r="U15">
        <v>17</v>
      </c>
    </row>
    <row r="16" spans="1:21">
      <c r="A16" s="2" t="s">
        <v>27</v>
      </c>
      <c r="B16" s="20">
        <f t="shared" si="0"/>
        <v>16</v>
      </c>
      <c r="C16" s="36">
        <f t="shared" si="1"/>
        <v>640.51</v>
      </c>
      <c r="D16" s="12">
        <f t="shared" si="2"/>
        <v>2.4980093987603629E-2</v>
      </c>
      <c r="F16" s="110" t="s">
        <v>27</v>
      </c>
      <c r="G16" s="111">
        <v>2.4980093987603629E-2</v>
      </c>
      <c r="K16" s="62" t="s">
        <v>27</v>
      </c>
      <c r="L16" s="62">
        <v>16</v>
      </c>
      <c r="O16" s="56" t="s">
        <v>14</v>
      </c>
      <c r="P16" s="65">
        <v>426.81</v>
      </c>
      <c r="Q16" s="65"/>
      <c r="R16" s="65"/>
      <c r="T16" t="s">
        <v>14</v>
      </c>
      <c r="U16">
        <v>17</v>
      </c>
    </row>
    <row r="17" spans="1:21">
      <c r="A17" s="2" t="s">
        <v>47</v>
      </c>
      <c r="B17" s="20">
        <f t="shared" si="0"/>
        <v>10</v>
      </c>
      <c r="C17" s="36">
        <f t="shared" si="1"/>
        <v>340.33</v>
      </c>
      <c r="D17" s="12">
        <f t="shared" si="2"/>
        <v>2.9383245673317075E-2</v>
      </c>
      <c r="F17" s="110" t="s">
        <v>24</v>
      </c>
      <c r="G17" s="111">
        <v>2.9383245673317075E-2</v>
      </c>
      <c r="K17" s="62" t="s">
        <v>22</v>
      </c>
      <c r="L17" s="62">
        <v>29</v>
      </c>
      <c r="O17" s="56" t="s">
        <v>11</v>
      </c>
      <c r="P17" s="65">
        <v>393.35</v>
      </c>
      <c r="Q17" s="65"/>
      <c r="R17" s="65"/>
      <c r="T17" t="s">
        <v>3</v>
      </c>
      <c r="U17">
        <v>18</v>
      </c>
    </row>
    <row r="18" spans="1:21">
      <c r="A18" s="2" t="s">
        <v>23</v>
      </c>
      <c r="B18" s="20">
        <f t="shared" si="0"/>
        <v>29</v>
      </c>
      <c r="C18" s="36">
        <f t="shared" si="1"/>
        <v>499.33</v>
      </c>
      <c r="D18" s="12">
        <f t="shared" si="2"/>
        <v>5.8077824284541286E-2</v>
      </c>
      <c r="F18" s="110" t="s">
        <v>23</v>
      </c>
      <c r="G18" s="111">
        <v>5.8077824284541286E-2</v>
      </c>
      <c r="K18" s="62" t="s">
        <v>5</v>
      </c>
      <c r="L18" s="62">
        <v>84</v>
      </c>
      <c r="O18" s="56" t="s">
        <v>7</v>
      </c>
      <c r="P18" s="65">
        <v>285.13</v>
      </c>
      <c r="Q18" s="65"/>
      <c r="R18" s="65"/>
      <c r="T18" t="s">
        <v>25</v>
      </c>
      <c r="U18">
        <v>20</v>
      </c>
    </row>
    <row r="19" spans="1:21">
      <c r="A19" s="2" t="s">
        <v>26</v>
      </c>
      <c r="B19" s="20">
        <f t="shared" si="0"/>
        <v>32</v>
      </c>
      <c r="C19" s="36">
        <f t="shared" si="1"/>
        <v>344.77000000000004</v>
      </c>
      <c r="D19" s="12">
        <f t="shared" si="2"/>
        <v>9.2815500188531477E-2</v>
      </c>
      <c r="F19" s="110" t="s">
        <v>26</v>
      </c>
      <c r="G19" s="111">
        <v>9.2815500188531477E-2</v>
      </c>
      <c r="K19" s="62" t="s">
        <v>45</v>
      </c>
      <c r="L19" s="62">
        <v>24</v>
      </c>
      <c r="O19" s="56" t="s">
        <v>15</v>
      </c>
      <c r="P19" s="65">
        <v>437.42</v>
      </c>
      <c r="Q19" s="65"/>
      <c r="R19" s="65"/>
      <c r="T19" t="s">
        <v>45</v>
      </c>
      <c r="U19">
        <v>24</v>
      </c>
    </row>
    <row r="20" spans="1:21">
      <c r="A20" s="2" t="s">
        <v>31</v>
      </c>
      <c r="B20" s="20">
        <f t="shared" si="0"/>
        <v>25</v>
      </c>
      <c r="C20" s="36">
        <f t="shared" si="1"/>
        <v>432.19</v>
      </c>
      <c r="D20" s="12">
        <f t="shared" si="2"/>
        <v>5.7844929313496378E-2</v>
      </c>
      <c r="F20" s="110" t="s">
        <v>31</v>
      </c>
      <c r="G20" s="111">
        <v>5.7844929313496378E-2</v>
      </c>
      <c r="K20" s="62" t="s">
        <v>10</v>
      </c>
      <c r="L20" s="62">
        <v>38</v>
      </c>
      <c r="O20" s="56" t="s">
        <v>6</v>
      </c>
      <c r="P20" s="65">
        <v>339.69</v>
      </c>
      <c r="Q20" s="65"/>
      <c r="R20" s="65"/>
      <c r="T20" t="s">
        <v>31</v>
      </c>
      <c r="U20">
        <v>25</v>
      </c>
    </row>
    <row r="21" spans="1:21">
      <c r="A21" s="2" t="s">
        <v>19</v>
      </c>
      <c r="B21" s="20">
        <f t="shared" si="0"/>
        <v>45</v>
      </c>
      <c r="C21" s="36">
        <f t="shared" si="1"/>
        <v>587.76</v>
      </c>
      <c r="D21" s="12">
        <f t="shared" si="2"/>
        <v>7.6561861984483462E-2</v>
      </c>
      <c r="F21" s="110" t="s">
        <v>19</v>
      </c>
      <c r="G21" s="111">
        <v>7.6561861984483462E-2</v>
      </c>
      <c r="K21" s="62" t="s">
        <v>29</v>
      </c>
      <c r="L21" s="62">
        <v>12</v>
      </c>
      <c r="O21" s="56" t="s">
        <v>47</v>
      </c>
      <c r="P21" s="65">
        <v>340.33</v>
      </c>
      <c r="Q21" s="65"/>
      <c r="R21" s="65"/>
      <c r="T21" t="s">
        <v>28</v>
      </c>
      <c r="U21">
        <v>26</v>
      </c>
    </row>
    <row r="22" spans="1:21">
      <c r="A22" s="2" t="s">
        <v>12</v>
      </c>
      <c r="B22" s="20">
        <f t="shared" si="0"/>
        <v>38</v>
      </c>
      <c r="C22" s="36">
        <f t="shared" si="1"/>
        <v>383.09</v>
      </c>
      <c r="D22" s="12">
        <f t="shared" si="2"/>
        <v>9.9193401028478956E-2</v>
      </c>
      <c r="F22" s="110" t="s">
        <v>12</v>
      </c>
      <c r="G22" s="111">
        <v>9.9193401028478956E-2</v>
      </c>
      <c r="K22" s="62" t="s">
        <v>33</v>
      </c>
      <c r="L22" s="62">
        <v>16</v>
      </c>
      <c r="O22" s="56" t="s">
        <v>25</v>
      </c>
      <c r="P22" s="65">
        <v>762.81999999999994</v>
      </c>
      <c r="Q22" s="65"/>
      <c r="R22" s="65"/>
      <c r="T22" t="s">
        <v>16</v>
      </c>
      <c r="U22">
        <v>26</v>
      </c>
    </row>
    <row r="23" spans="1:21">
      <c r="A23" s="2" t="s">
        <v>46</v>
      </c>
      <c r="B23" s="20">
        <f t="shared" si="0"/>
        <v>2</v>
      </c>
      <c r="C23" s="36">
        <f t="shared" si="1"/>
        <v>204.86999999999998</v>
      </c>
      <c r="D23" s="12">
        <f t="shared" si="2"/>
        <v>9.7622882803729202E-3</v>
      </c>
      <c r="F23" s="110" t="s">
        <v>13</v>
      </c>
      <c r="G23" s="111">
        <v>9.7622882803729202E-3</v>
      </c>
      <c r="K23" s="62" t="s">
        <v>34</v>
      </c>
      <c r="L23" s="62">
        <v>37</v>
      </c>
      <c r="O23" s="56" t="s">
        <v>35</v>
      </c>
      <c r="P23" s="65">
        <v>560.04999999999995</v>
      </c>
      <c r="Q23" s="65"/>
      <c r="R23" s="65"/>
      <c r="T23" t="s">
        <v>15</v>
      </c>
      <c r="U23">
        <v>26</v>
      </c>
    </row>
    <row r="24" spans="1:21">
      <c r="A24" s="2" t="s">
        <v>16</v>
      </c>
      <c r="B24" s="20">
        <f t="shared" si="0"/>
        <v>26</v>
      </c>
      <c r="C24" s="36">
        <f t="shared" si="1"/>
        <v>456.96000000000004</v>
      </c>
      <c r="D24" s="12">
        <f t="shared" si="2"/>
        <v>5.6897759103641449E-2</v>
      </c>
      <c r="F24" s="110" t="s">
        <v>16</v>
      </c>
      <c r="G24" s="111">
        <v>5.6897759103641449E-2</v>
      </c>
      <c r="K24" s="62" t="s">
        <v>23</v>
      </c>
      <c r="L24" s="62">
        <v>29</v>
      </c>
      <c r="O24" s="56" t="s">
        <v>17</v>
      </c>
      <c r="P24" s="65">
        <v>487.37</v>
      </c>
      <c r="Q24" s="65"/>
      <c r="R24" s="65"/>
      <c r="T24" t="s">
        <v>20</v>
      </c>
      <c r="U24">
        <v>27</v>
      </c>
    </row>
    <row r="25" spans="1:21">
      <c r="A25" s="2" t="s">
        <v>6</v>
      </c>
      <c r="B25" s="20">
        <f t="shared" si="0"/>
        <v>28</v>
      </c>
      <c r="C25" s="36">
        <f t="shared" si="1"/>
        <v>339.69</v>
      </c>
      <c r="D25" s="12">
        <f t="shared" si="2"/>
        <v>8.2428096205363718E-2</v>
      </c>
      <c r="F25" s="110" t="s">
        <v>6</v>
      </c>
      <c r="G25" s="111">
        <v>8.2428096205363718E-2</v>
      </c>
      <c r="K25" s="62" t="s">
        <v>9</v>
      </c>
      <c r="L25" s="62">
        <v>39</v>
      </c>
      <c r="O25" s="56" t="s">
        <v>32</v>
      </c>
      <c r="P25" s="65">
        <v>906.18</v>
      </c>
      <c r="Q25" s="65"/>
      <c r="R25" s="65"/>
      <c r="T25" t="s">
        <v>6</v>
      </c>
      <c r="U25">
        <v>28</v>
      </c>
    </row>
    <row r="26" spans="1:21">
      <c r="A26" s="2" t="s">
        <v>20</v>
      </c>
      <c r="B26" s="20">
        <f t="shared" si="0"/>
        <v>27</v>
      </c>
      <c r="C26" s="36">
        <f t="shared" si="1"/>
        <v>415</v>
      </c>
      <c r="D26" s="12">
        <f t="shared" si="2"/>
        <v>6.5060240963855417E-2</v>
      </c>
      <c r="F26" s="110" t="s">
        <v>20</v>
      </c>
      <c r="G26" s="111">
        <v>6.5060240963855417E-2</v>
      </c>
      <c r="K26" s="62" t="s">
        <v>46</v>
      </c>
      <c r="L26" s="62">
        <v>2</v>
      </c>
      <c r="O26" s="56" t="s">
        <v>28</v>
      </c>
      <c r="P26" s="65">
        <v>778.06000000000006</v>
      </c>
      <c r="Q26" s="65"/>
      <c r="R26" s="65"/>
      <c r="T26" t="s">
        <v>23</v>
      </c>
      <c r="U26">
        <v>29</v>
      </c>
    </row>
    <row r="27" spans="1:21">
      <c r="A27" s="2" t="s">
        <v>21</v>
      </c>
      <c r="B27" s="20">
        <f t="shared" si="0"/>
        <v>50</v>
      </c>
      <c r="C27" s="36">
        <f t="shared" si="1"/>
        <v>376.34999999999997</v>
      </c>
      <c r="D27" s="12">
        <f t="shared" si="2"/>
        <v>0.13285505513484788</v>
      </c>
      <c r="F27" s="110" t="s">
        <v>21</v>
      </c>
      <c r="G27" s="111">
        <v>0.13285505513484788</v>
      </c>
      <c r="K27" s="62" t="s">
        <v>26</v>
      </c>
      <c r="L27" s="62">
        <v>32</v>
      </c>
      <c r="O27" s="56" t="s">
        <v>19</v>
      </c>
      <c r="P27" s="65">
        <v>587.76</v>
      </c>
      <c r="Q27" s="65"/>
      <c r="R27" s="65"/>
      <c r="T27" t="s">
        <v>22</v>
      </c>
      <c r="U27">
        <v>29</v>
      </c>
    </row>
    <row r="28" spans="1:21">
      <c r="A28" s="2" t="s">
        <v>15</v>
      </c>
      <c r="B28" s="20">
        <f t="shared" si="0"/>
        <v>26</v>
      </c>
      <c r="C28" s="36">
        <f t="shared" si="1"/>
        <v>437.42</v>
      </c>
      <c r="D28" s="12">
        <f t="shared" si="2"/>
        <v>5.9439440354807735E-2</v>
      </c>
      <c r="F28" s="110" t="s">
        <v>15</v>
      </c>
      <c r="G28" s="111">
        <v>5.9439440354807735E-2</v>
      </c>
      <c r="K28" s="62" t="s">
        <v>12</v>
      </c>
      <c r="L28" s="62">
        <v>38</v>
      </c>
      <c r="O28" s="56" t="s">
        <v>27</v>
      </c>
      <c r="P28" s="65">
        <v>640.51</v>
      </c>
      <c r="Q28" s="65"/>
      <c r="R28" s="65"/>
      <c r="T28" t="s">
        <v>26</v>
      </c>
      <c r="U28">
        <v>32</v>
      </c>
    </row>
    <row r="29" spans="1:21">
      <c r="A29" s="2" t="s">
        <v>10</v>
      </c>
      <c r="B29" s="20">
        <f t="shared" si="0"/>
        <v>38</v>
      </c>
      <c r="C29" s="36">
        <f t="shared" si="1"/>
        <v>356.66</v>
      </c>
      <c r="D29" s="12">
        <f t="shared" si="2"/>
        <v>0.10654404755229069</v>
      </c>
      <c r="F29" s="110" t="s">
        <v>10</v>
      </c>
      <c r="G29" s="111">
        <v>0.10654404755229069</v>
      </c>
      <c r="K29" s="62" t="s">
        <v>16</v>
      </c>
      <c r="L29" s="62">
        <v>26</v>
      </c>
      <c r="O29" s="56" t="s">
        <v>22</v>
      </c>
      <c r="P29" s="65">
        <v>502.63</v>
      </c>
      <c r="Q29" s="65"/>
      <c r="R29" s="65"/>
      <c r="T29" t="s">
        <v>4</v>
      </c>
      <c r="U29">
        <v>33</v>
      </c>
    </row>
    <row r="30" spans="1:21">
      <c r="A30" s="2" t="s">
        <v>4</v>
      </c>
      <c r="B30" s="20">
        <f t="shared" si="0"/>
        <v>33</v>
      </c>
      <c r="C30" s="36">
        <f t="shared" si="1"/>
        <v>282.52999999999997</v>
      </c>
      <c r="D30" s="12">
        <f t="shared" si="2"/>
        <v>0.11680175556578064</v>
      </c>
      <c r="F30" s="110" t="s">
        <v>4</v>
      </c>
      <c r="G30" s="111">
        <v>0.11680175556578064</v>
      </c>
      <c r="K30" s="62" t="s">
        <v>21</v>
      </c>
      <c r="L30" s="62">
        <v>50</v>
      </c>
      <c r="O30" s="56" t="s">
        <v>29</v>
      </c>
      <c r="P30" s="65">
        <v>474.11999999999995</v>
      </c>
      <c r="Q30" s="65"/>
      <c r="R30" s="65"/>
      <c r="T30" t="s">
        <v>34</v>
      </c>
      <c r="U30">
        <v>37</v>
      </c>
    </row>
    <row r="31" spans="1:21">
      <c r="A31" s="2" t="s">
        <v>22</v>
      </c>
      <c r="B31" s="20">
        <f t="shared" si="0"/>
        <v>29</v>
      </c>
      <c r="C31" s="36">
        <f t="shared" si="1"/>
        <v>502.63</v>
      </c>
      <c r="D31" s="12">
        <f t="shared" si="2"/>
        <v>5.7696516324135048E-2</v>
      </c>
      <c r="F31" s="110" t="s">
        <v>22</v>
      </c>
      <c r="G31" s="111">
        <v>5.7696516324135048E-2</v>
      </c>
      <c r="K31" s="62" t="s">
        <v>14</v>
      </c>
      <c r="L31" s="62">
        <v>17</v>
      </c>
      <c r="O31" s="56" t="s">
        <v>33</v>
      </c>
      <c r="P31" s="65">
        <v>660.69</v>
      </c>
      <c r="Q31" s="65"/>
      <c r="R31" s="65"/>
      <c r="T31" t="s">
        <v>12</v>
      </c>
      <c r="U31">
        <v>38</v>
      </c>
    </row>
    <row r="32" spans="1:21">
      <c r="A32" s="2" t="s">
        <v>14</v>
      </c>
      <c r="B32" s="20">
        <f t="shared" si="0"/>
        <v>17</v>
      </c>
      <c r="C32" s="36">
        <f t="shared" si="1"/>
        <v>426.81</v>
      </c>
      <c r="D32" s="12">
        <f t="shared" si="2"/>
        <v>3.9830369485251045E-2</v>
      </c>
      <c r="F32" s="110" t="s">
        <v>14</v>
      </c>
      <c r="G32" s="111">
        <v>3.9830369485251045E-2</v>
      </c>
      <c r="K32" s="62" t="s">
        <v>30</v>
      </c>
      <c r="L32" s="62">
        <v>7</v>
      </c>
      <c r="O32" s="56" t="s">
        <v>34</v>
      </c>
      <c r="P32" s="65">
        <v>757.63999999999987</v>
      </c>
      <c r="Q32" s="65"/>
      <c r="R32" s="65"/>
      <c r="T32" t="s">
        <v>10</v>
      </c>
      <c r="U32">
        <v>38</v>
      </c>
    </row>
    <row r="33" spans="1:21">
      <c r="A33" s="2" t="s">
        <v>9</v>
      </c>
      <c r="B33" s="20">
        <f t="shared" si="0"/>
        <v>39</v>
      </c>
      <c r="C33" s="36">
        <f t="shared" si="1"/>
        <v>237.97</v>
      </c>
      <c r="D33" s="12">
        <f t="shared" si="2"/>
        <v>0.16388620414337943</v>
      </c>
      <c r="F33" s="110" t="s">
        <v>9</v>
      </c>
      <c r="G33" s="111">
        <v>0.16388620414337943</v>
      </c>
      <c r="K33" s="62" t="s">
        <v>20</v>
      </c>
      <c r="L33" s="62">
        <v>27</v>
      </c>
      <c r="O33" s="56" t="s">
        <v>23</v>
      </c>
      <c r="P33" s="65">
        <v>499.33</v>
      </c>
      <c r="Q33" s="65"/>
      <c r="R33" s="65"/>
      <c r="T33" t="s">
        <v>9</v>
      </c>
      <c r="U33">
        <v>39</v>
      </c>
    </row>
    <row r="34" spans="1:21">
      <c r="A34" s="2" t="s">
        <v>7</v>
      </c>
      <c r="B34" s="20">
        <f t="shared" si="0"/>
        <v>69</v>
      </c>
      <c r="C34" s="36">
        <f t="shared" si="1"/>
        <v>285.13</v>
      </c>
      <c r="D34" s="12">
        <f t="shared" si="2"/>
        <v>0.24199487952863608</v>
      </c>
      <c r="F34" s="110" t="s">
        <v>7</v>
      </c>
      <c r="G34" s="111">
        <v>0.24199487952863608</v>
      </c>
      <c r="K34" s="62" t="s">
        <v>11</v>
      </c>
      <c r="L34" s="62">
        <v>52</v>
      </c>
      <c r="O34" s="56" t="s">
        <v>26</v>
      </c>
      <c r="P34" s="65">
        <v>344.77000000000004</v>
      </c>
      <c r="Q34" s="65"/>
      <c r="R34" s="65"/>
      <c r="T34" t="s">
        <v>19</v>
      </c>
      <c r="U34">
        <v>45</v>
      </c>
    </row>
    <row r="35" spans="1:21">
      <c r="A35" s="2" t="s">
        <v>45</v>
      </c>
      <c r="B35" s="20">
        <f t="shared" si="0"/>
        <v>24</v>
      </c>
      <c r="C35" s="36">
        <f t="shared" si="1"/>
        <v>220.80999999999997</v>
      </c>
      <c r="D35" s="12">
        <f t="shared" si="2"/>
        <v>0.10869072958652236</v>
      </c>
      <c r="F35" s="110" t="s">
        <v>8</v>
      </c>
      <c r="G35" s="111">
        <v>0.10869072958652236</v>
      </c>
      <c r="K35" s="62" t="s">
        <v>31</v>
      </c>
      <c r="L35" s="62">
        <v>25</v>
      </c>
      <c r="O35" s="56" t="s">
        <v>21</v>
      </c>
      <c r="P35" s="65">
        <v>376.34999999999997</v>
      </c>
      <c r="Q35" s="65"/>
      <c r="R35" s="65"/>
      <c r="T35" t="s">
        <v>21</v>
      </c>
      <c r="U35">
        <v>50</v>
      </c>
    </row>
    <row r="36" spans="1:21">
      <c r="A36" s="2" t="s">
        <v>11</v>
      </c>
      <c r="B36" s="20">
        <f t="shared" si="0"/>
        <v>52</v>
      </c>
      <c r="C36" s="36">
        <f t="shared" si="1"/>
        <v>393.35</v>
      </c>
      <c r="D36" s="12">
        <f t="shared" si="2"/>
        <v>0.1321977882293123</v>
      </c>
      <c r="F36" s="110" t="s">
        <v>11</v>
      </c>
      <c r="G36" s="111">
        <v>0.1321977882293123</v>
      </c>
      <c r="K36" s="62" t="s">
        <v>7</v>
      </c>
      <c r="L36" s="62">
        <v>69</v>
      </c>
      <c r="O36" s="56" t="s">
        <v>30</v>
      </c>
      <c r="P36" s="65">
        <v>533.02</v>
      </c>
      <c r="Q36" s="65"/>
      <c r="R36" s="65"/>
      <c r="T36" t="s">
        <v>11</v>
      </c>
      <c r="U36">
        <v>52</v>
      </c>
    </row>
    <row r="37" spans="1:21">
      <c r="A37" s="2" t="s">
        <v>18</v>
      </c>
      <c r="B37" s="20">
        <f t="shared" si="0"/>
        <v>55</v>
      </c>
      <c r="C37" s="36">
        <f t="shared" si="1"/>
        <v>425.58</v>
      </c>
      <c r="D37" s="12">
        <f t="shared" si="2"/>
        <v>0.12923539640020679</v>
      </c>
      <c r="F37" s="110" t="s">
        <v>18</v>
      </c>
      <c r="G37" s="111">
        <v>0.12923539640020679</v>
      </c>
      <c r="K37" s="62" t="s">
        <v>18</v>
      </c>
      <c r="L37" s="62">
        <v>55</v>
      </c>
      <c r="O37" s="56" t="s">
        <v>20</v>
      </c>
      <c r="P37" s="65">
        <v>415</v>
      </c>
      <c r="Q37" s="65"/>
      <c r="R37" s="65"/>
      <c r="T37" t="s">
        <v>18</v>
      </c>
      <c r="U37">
        <v>55</v>
      </c>
    </row>
    <row r="38" spans="1:21">
      <c r="A38" s="2" t="s">
        <v>5</v>
      </c>
      <c r="B38" s="20">
        <f t="shared" si="0"/>
        <v>84</v>
      </c>
      <c r="C38" s="36">
        <f t="shared" si="1"/>
        <v>277.10000000000002</v>
      </c>
      <c r="D38" s="12">
        <f t="shared" si="2"/>
        <v>0.30313966077228433</v>
      </c>
      <c r="F38" s="110" t="s">
        <v>5</v>
      </c>
      <c r="G38" s="111">
        <v>0.30313966077228433</v>
      </c>
      <c r="K38" s="62" t="s">
        <v>15</v>
      </c>
      <c r="L38" s="62">
        <v>26</v>
      </c>
      <c r="O38" s="56" t="s">
        <v>31</v>
      </c>
      <c r="P38" s="65">
        <v>432.19</v>
      </c>
      <c r="Q38" s="65"/>
      <c r="R38" s="65"/>
      <c r="T38" t="s">
        <v>7</v>
      </c>
      <c r="U38">
        <v>69</v>
      </c>
    </row>
    <row r="39" spans="1:21">
      <c r="A39" s="2" t="s">
        <v>3</v>
      </c>
      <c r="B39" s="20">
        <f t="shared" si="0"/>
        <v>18</v>
      </c>
      <c r="C39" s="36">
        <f t="shared" si="1"/>
        <v>55.230000000000004</v>
      </c>
      <c r="D39" s="12">
        <f t="shared" si="2"/>
        <v>0.32590983161325365</v>
      </c>
      <c r="F39" s="110" t="s">
        <v>3</v>
      </c>
      <c r="G39" s="111">
        <v>0.32590983161325365</v>
      </c>
      <c r="K39" s="62" t="s">
        <v>6</v>
      </c>
      <c r="L39" s="62">
        <v>28</v>
      </c>
      <c r="O39" s="56" t="s">
        <v>18</v>
      </c>
      <c r="P39" s="65">
        <v>425.58</v>
      </c>
      <c r="Q39" s="65"/>
      <c r="R39" s="65"/>
      <c r="T39" t="s">
        <v>5</v>
      </c>
      <c r="U39">
        <v>84</v>
      </c>
    </row>
    <row r="40" spans="1:21">
      <c r="A40" s="43" t="s">
        <v>168</v>
      </c>
      <c r="B40" s="20">
        <f>SUM(B7:B39)</f>
        <v>964</v>
      </c>
      <c r="C40" s="26">
        <f>SUM(C7:C39)</f>
        <v>14842.02</v>
      </c>
      <c r="D40" s="12">
        <f t="shared" si="2"/>
        <v>6.4950727731130933E-2</v>
      </c>
      <c r="F40" s="105" t="s">
        <v>137</v>
      </c>
      <c r="G40" s="112">
        <v>6.4950727731130933E-2</v>
      </c>
    </row>
    <row r="41" spans="1:21" ht="15.75" thickBot="1">
      <c r="A41" s="43"/>
      <c r="C41" s="26"/>
      <c r="F41" s="92" t="s">
        <v>288</v>
      </c>
      <c r="G41" s="107"/>
    </row>
    <row r="42" spans="1:21">
      <c r="A42" s="43" t="s">
        <v>165</v>
      </c>
    </row>
    <row r="43" spans="1:21">
      <c r="A43" t="s">
        <v>166</v>
      </c>
    </row>
    <row r="44" spans="1:21">
      <c r="A44" s="60" t="s">
        <v>217</v>
      </c>
    </row>
    <row r="45" spans="1:21">
      <c r="A45" t="s">
        <v>216</v>
      </c>
    </row>
    <row r="46" spans="1:21">
      <c r="A46" t="s">
        <v>218</v>
      </c>
    </row>
    <row r="52" spans="2:8">
      <c r="B52" s="70"/>
    </row>
    <row r="53" spans="2:8">
      <c r="B53" s="70"/>
      <c r="C53" s="35"/>
      <c r="E53" s="70"/>
      <c r="F53" s="35"/>
      <c r="H53" s="70"/>
    </row>
    <row r="54" spans="2:8">
      <c r="B54" s="70"/>
      <c r="C54" s="35"/>
      <c r="E54" s="70"/>
      <c r="F54" s="35"/>
      <c r="H54" s="70"/>
    </row>
    <row r="55" spans="2:8">
      <c r="B55" s="70"/>
      <c r="C55" s="35"/>
      <c r="E55" s="70"/>
      <c r="F55" s="35"/>
      <c r="H55" s="70"/>
    </row>
    <row r="56" spans="2:8">
      <c r="B56" s="70"/>
      <c r="C56" s="35"/>
      <c r="E56" s="70"/>
      <c r="F56" s="35"/>
      <c r="H56" s="70"/>
    </row>
    <row r="57" spans="2:8">
      <c r="B57" s="70"/>
      <c r="C57" s="35"/>
      <c r="E57" s="70"/>
      <c r="F57" s="35"/>
      <c r="H57" s="70"/>
    </row>
    <row r="58" spans="2:8">
      <c r="B58" s="70"/>
      <c r="C58" s="35"/>
      <c r="E58" s="70"/>
      <c r="F58" s="35"/>
      <c r="H58" s="70"/>
    </row>
    <row r="59" spans="2:8">
      <c r="B59" s="70"/>
      <c r="C59" s="35"/>
      <c r="E59" s="70"/>
      <c r="F59" s="35"/>
      <c r="H59" s="70"/>
    </row>
    <row r="60" spans="2:8">
      <c r="B60" s="70"/>
      <c r="C60" s="35"/>
      <c r="E60" s="70"/>
      <c r="F60" s="35"/>
      <c r="H60" s="70"/>
    </row>
    <row r="61" spans="2:8">
      <c r="B61" s="70"/>
      <c r="C61" s="35"/>
      <c r="E61" s="70"/>
      <c r="F61" s="35"/>
      <c r="H61" s="70"/>
    </row>
    <row r="62" spans="2:8">
      <c r="B62" s="70"/>
      <c r="C62" s="35"/>
      <c r="E62" s="70"/>
      <c r="F62" s="35"/>
      <c r="H62" s="70"/>
    </row>
    <row r="63" spans="2:8">
      <c r="B63" s="70"/>
      <c r="C63" s="35"/>
      <c r="E63" s="70"/>
      <c r="F63" s="35"/>
      <c r="H63" s="70"/>
    </row>
    <row r="64" spans="2:8">
      <c r="B64" s="70"/>
      <c r="C64" s="35"/>
    </row>
    <row r="65" spans="2:3">
      <c r="B65" s="70"/>
      <c r="C65" s="35"/>
    </row>
    <row r="66" spans="2:3">
      <c r="B66" s="70"/>
      <c r="C66" s="35"/>
    </row>
    <row r="67" spans="2:3">
      <c r="B67" s="70"/>
      <c r="C67" s="35"/>
    </row>
    <row r="68" spans="2:3">
      <c r="B68" s="70"/>
      <c r="C68" s="35"/>
    </row>
    <row r="69" spans="2:3">
      <c r="B69" s="70"/>
      <c r="C69" s="35"/>
    </row>
    <row r="70" spans="2:3">
      <c r="B70" s="70"/>
      <c r="C70" s="35"/>
    </row>
    <row r="71" spans="2:3">
      <c r="B71" s="70"/>
      <c r="C71" s="35"/>
    </row>
    <row r="72" spans="2:3">
      <c r="B72" s="70"/>
      <c r="C72" s="35"/>
    </row>
    <row r="73" spans="2:3">
      <c r="B73" s="70"/>
      <c r="C73" s="35"/>
    </row>
    <row r="74" spans="2:3">
      <c r="B74" s="70"/>
      <c r="C74" s="35"/>
    </row>
    <row r="75" spans="2:3">
      <c r="B75" s="70"/>
      <c r="C75" s="35"/>
    </row>
    <row r="76" spans="2:3">
      <c r="B76" s="70"/>
      <c r="C76" s="35"/>
    </row>
    <row r="77" spans="2:3">
      <c r="B77" s="70"/>
      <c r="C77" s="35"/>
    </row>
    <row r="78" spans="2:3">
      <c r="B78" s="70"/>
      <c r="C78" s="35"/>
    </row>
    <row r="79" spans="2:3">
      <c r="B79" s="70"/>
      <c r="C79" s="35"/>
    </row>
    <row r="80" spans="2:3">
      <c r="B80" s="70"/>
      <c r="C80" s="35"/>
    </row>
    <row r="81" spans="2:3">
      <c r="B81" s="70"/>
      <c r="C81" s="35"/>
    </row>
    <row r="82" spans="2:3">
      <c r="B82" s="70"/>
      <c r="C82" s="35"/>
    </row>
    <row r="83" spans="2:3">
      <c r="B83" s="70"/>
      <c r="C83" s="35"/>
    </row>
    <row r="84" spans="2:3">
      <c r="B84" s="70"/>
      <c r="C84" s="35"/>
    </row>
    <row r="85" spans="2:3">
      <c r="B85" s="70"/>
      <c r="C85" s="35"/>
    </row>
    <row r="86" spans="2:3">
      <c r="B86" s="70"/>
      <c r="C86" s="36"/>
    </row>
  </sheetData>
  <sortState xmlns:xlrd2="http://schemas.microsoft.com/office/spreadsheetml/2017/richdata2" ref="T7:U39">
    <sortCondition ref="U7:U39"/>
  </sortState>
  <pageMargins left="0.7" right="0.7" top="0.75" bottom="0.75" header="0.3" footer="0.3"/>
  <pageSetup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O41"/>
  <sheetViews>
    <sheetView zoomScale="70" zoomScaleNormal="70" workbookViewId="0">
      <selection activeCell="S40" sqref="S40"/>
    </sheetView>
  </sheetViews>
  <sheetFormatPr defaultRowHeight="15"/>
  <cols>
    <col min="3" max="3" width="17.140625" customWidth="1"/>
    <col min="4" max="4" width="21.85546875" customWidth="1"/>
    <col min="5" max="5" width="24.7109375" customWidth="1"/>
    <col min="9" max="9" width="18.85546875" customWidth="1"/>
    <col min="10" max="10" width="13" customWidth="1"/>
  </cols>
  <sheetData>
    <row r="2" spans="2:15" ht="15.75" thickBot="1">
      <c r="B2" s="22" t="s">
        <v>220</v>
      </c>
      <c r="I2" s="22" t="s">
        <v>284</v>
      </c>
      <c r="N2" s="22" t="s">
        <v>285</v>
      </c>
    </row>
    <row r="3" spans="2:15" ht="15.75">
      <c r="B3" t="s">
        <v>230</v>
      </c>
      <c r="D3" s="73" t="s">
        <v>272</v>
      </c>
      <c r="I3" s="99" t="s">
        <v>160</v>
      </c>
      <c r="J3" s="104" t="s">
        <v>227</v>
      </c>
      <c r="N3" s="99" t="s">
        <v>142</v>
      </c>
      <c r="O3" s="104" t="s">
        <v>273</v>
      </c>
    </row>
    <row r="4" spans="2:15" ht="15.75">
      <c r="B4" s="38" t="s">
        <v>132</v>
      </c>
      <c r="C4" s="38" t="s">
        <v>226</v>
      </c>
      <c r="D4" s="38" t="s">
        <v>227</v>
      </c>
      <c r="E4" s="38" t="s">
        <v>228</v>
      </c>
      <c r="I4" s="90" t="s">
        <v>24</v>
      </c>
      <c r="J4" s="35">
        <v>27.965998189773554</v>
      </c>
      <c r="L4" s="35"/>
      <c r="N4" s="90" t="s">
        <v>13</v>
      </c>
      <c r="O4" s="35">
        <v>0.94252768246143748</v>
      </c>
    </row>
    <row r="5" spans="2:15">
      <c r="B5" t="s">
        <v>47</v>
      </c>
      <c r="C5" s="35">
        <v>0</v>
      </c>
      <c r="D5" s="35">
        <v>27.965998189773554</v>
      </c>
      <c r="E5" s="35">
        <v>26.908774871686148</v>
      </c>
      <c r="I5" s="90" t="s">
        <v>25</v>
      </c>
      <c r="J5" s="35">
        <v>4.2140669722205129</v>
      </c>
      <c r="L5" s="35"/>
      <c r="N5" s="90" t="s">
        <v>25</v>
      </c>
      <c r="O5" s="35">
        <v>4.2140669722205129</v>
      </c>
    </row>
    <row r="6" spans="2:15">
      <c r="B6" t="s">
        <v>25</v>
      </c>
      <c r="C6" s="35">
        <v>0</v>
      </c>
      <c r="D6" s="35">
        <v>4.2140669722205129</v>
      </c>
      <c r="E6" s="35">
        <v>3.9545127164110503</v>
      </c>
      <c r="I6" s="90" t="s">
        <v>35</v>
      </c>
      <c r="J6" s="35">
        <v>9.1767217111849124</v>
      </c>
      <c r="L6" s="35"/>
      <c r="N6" s="90" t="s">
        <v>32</v>
      </c>
      <c r="O6" s="35">
        <v>4.9022600808583565</v>
      </c>
    </row>
    <row r="7" spans="2:15">
      <c r="B7" t="s">
        <v>35</v>
      </c>
      <c r="C7" s="35">
        <v>0</v>
      </c>
      <c r="D7" s="35">
        <v>9.1767217111849124</v>
      </c>
      <c r="E7" s="35">
        <v>8.9043390292834683</v>
      </c>
      <c r="I7" s="90" t="s">
        <v>17</v>
      </c>
      <c r="J7" s="35">
        <v>43.673058170352249</v>
      </c>
      <c r="L7" s="35"/>
      <c r="N7" s="90" t="s">
        <v>20</v>
      </c>
      <c r="O7" s="35">
        <v>5.9790542086239089</v>
      </c>
    </row>
    <row r="8" spans="2:15">
      <c r="B8" t="s">
        <v>17</v>
      </c>
      <c r="C8" s="35">
        <v>0</v>
      </c>
      <c r="D8" s="35">
        <v>43.673058170352249</v>
      </c>
      <c r="E8" s="35">
        <v>42.722556828725899</v>
      </c>
      <c r="I8" s="90" t="s">
        <v>32</v>
      </c>
      <c r="J8" s="35">
        <v>4.9022600808583565</v>
      </c>
      <c r="L8" s="35"/>
      <c r="N8" s="90" t="s">
        <v>34</v>
      </c>
      <c r="O8" s="35">
        <v>7.4376401264399137</v>
      </c>
    </row>
    <row r="9" spans="2:15">
      <c r="B9" t="s">
        <v>32</v>
      </c>
      <c r="C9" s="35">
        <v>0</v>
      </c>
      <c r="D9" s="35">
        <v>4.9022600808583565</v>
      </c>
      <c r="E9" s="35">
        <v>4.7555848086322037</v>
      </c>
      <c r="I9" s="90" t="s">
        <v>4</v>
      </c>
      <c r="J9" s="35">
        <v>93.061427210699819</v>
      </c>
      <c r="L9" s="35"/>
      <c r="N9" s="90" t="s">
        <v>33</v>
      </c>
      <c r="O9" s="35">
        <v>9.0809015158467457</v>
      </c>
    </row>
    <row r="10" spans="2:15">
      <c r="B10" t="s">
        <v>4</v>
      </c>
      <c r="C10" s="35">
        <v>17.447784466446041</v>
      </c>
      <c r="D10" s="35">
        <v>93.061427210699819</v>
      </c>
      <c r="E10" s="35">
        <v>89.419340011020694</v>
      </c>
      <c r="I10" s="90" t="s">
        <v>3</v>
      </c>
      <c r="J10" s="35">
        <v>90.630057057559782</v>
      </c>
      <c r="L10" s="35"/>
      <c r="N10" s="90" t="s">
        <v>35</v>
      </c>
      <c r="O10" s="35">
        <v>9.1767217111849124</v>
      </c>
    </row>
    <row r="11" spans="2:15">
      <c r="B11" t="s">
        <v>3</v>
      </c>
      <c r="C11" s="35">
        <v>51.054613547190741</v>
      </c>
      <c r="D11" s="35">
        <v>90.630057057559782</v>
      </c>
      <c r="E11" s="35">
        <v>85.660663396684114</v>
      </c>
      <c r="I11" s="90" t="s">
        <v>28</v>
      </c>
      <c r="J11" s="35">
        <v>77.450920939293781</v>
      </c>
      <c r="L11" s="35"/>
      <c r="N11" s="90" t="s">
        <v>6</v>
      </c>
      <c r="O11" s="35">
        <v>10.73341880517229</v>
      </c>
    </row>
    <row r="12" spans="2:15">
      <c r="B12" t="s">
        <v>28</v>
      </c>
      <c r="C12" s="35">
        <v>0.51002807323416477</v>
      </c>
      <c r="D12" s="35">
        <v>77.450920939293781</v>
      </c>
      <c r="E12" s="35">
        <v>74.581695157673295</v>
      </c>
      <c r="I12" s="90" t="s">
        <v>19</v>
      </c>
      <c r="J12" s="35">
        <v>76.85105915456289</v>
      </c>
      <c r="L12" s="35"/>
      <c r="N12" s="90" t="s">
        <v>30</v>
      </c>
      <c r="O12" s="35">
        <v>15.311222290511207</v>
      </c>
    </row>
    <row r="13" spans="2:15">
      <c r="B13" t="s">
        <v>19</v>
      </c>
      <c r="C13" s="35">
        <v>0</v>
      </c>
      <c r="D13" s="35">
        <v>76.85105915456289</v>
      </c>
      <c r="E13" s="35">
        <v>73.420232272320447</v>
      </c>
      <c r="I13" s="90" t="s">
        <v>27</v>
      </c>
      <c r="J13" s="35">
        <v>20.993527764189292</v>
      </c>
      <c r="L13" s="35"/>
      <c r="N13" s="90" t="s">
        <v>31</v>
      </c>
      <c r="O13" s="35">
        <v>20.611017443031908</v>
      </c>
    </row>
    <row r="14" spans="2:15">
      <c r="B14" t="s">
        <v>27</v>
      </c>
      <c r="C14" s="35">
        <v>0</v>
      </c>
      <c r="D14" s="35">
        <v>20.993527764189292</v>
      </c>
      <c r="E14" s="35">
        <v>20.184598009630548</v>
      </c>
      <c r="I14" s="90" t="s">
        <v>22</v>
      </c>
      <c r="J14" s="35">
        <v>59.392568292138904</v>
      </c>
      <c r="L14" s="35"/>
      <c r="N14" s="90" t="s">
        <v>27</v>
      </c>
      <c r="O14" s="35">
        <v>20.993527764189292</v>
      </c>
    </row>
    <row r="15" spans="2:15">
      <c r="B15" t="s">
        <v>22</v>
      </c>
      <c r="C15" s="35">
        <v>0.21319919650539185</v>
      </c>
      <c r="D15" s="35">
        <v>59.392568292138904</v>
      </c>
      <c r="E15" s="35">
        <v>54.818795993308498</v>
      </c>
      <c r="I15" s="90" t="s">
        <v>5</v>
      </c>
      <c r="J15" s="35">
        <v>95.733541854239306</v>
      </c>
      <c r="L15" s="35"/>
      <c r="N15" s="90" t="s">
        <v>29</v>
      </c>
      <c r="O15" s="35">
        <v>23.345868442758437</v>
      </c>
    </row>
    <row r="16" spans="2:15">
      <c r="B16" t="s">
        <v>5</v>
      </c>
      <c r="C16" s="35">
        <v>29.964012769746525</v>
      </c>
      <c r="D16" s="35">
        <v>95.733541854239306</v>
      </c>
      <c r="E16" s="35">
        <v>90.792886219057436</v>
      </c>
      <c r="I16" s="90" t="s">
        <v>8</v>
      </c>
      <c r="J16" s="35">
        <v>81.026951646626856</v>
      </c>
      <c r="L16" s="35"/>
      <c r="N16" s="90" t="s">
        <v>24</v>
      </c>
      <c r="O16" s="35">
        <v>27.965998189773554</v>
      </c>
    </row>
    <row r="17" spans="2:15">
      <c r="B17" t="s">
        <v>45</v>
      </c>
      <c r="C17" s="35">
        <v>0.31909341542464481</v>
      </c>
      <c r="D17" s="35">
        <v>81.026951646626856</v>
      </c>
      <c r="E17" s="35">
        <v>77.608153907356296</v>
      </c>
      <c r="I17" s="90" t="s">
        <v>10</v>
      </c>
      <c r="J17" s="35">
        <v>90.115457557501614</v>
      </c>
      <c r="L17" s="35"/>
      <c r="N17" s="90" t="s">
        <v>14</v>
      </c>
      <c r="O17" s="35">
        <v>40.769034712169521</v>
      </c>
    </row>
    <row r="18" spans="2:15">
      <c r="B18" t="s">
        <v>10</v>
      </c>
      <c r="C18" s="35">
        <v>5.5587585590371154</v>
      </c>
      <c r="D18" s="35">
        <v>90.115457557501614</v>
      </c>
      <c r="E18" s="35">
        <v>87.254577925245371</v>
      </c>
      <c r="I18" s="90" t="s">
        <v>29</v>
      </c>
      <c r="J18" s="35">
        <v>23.345868442758437</v>
      </c>
      <c r="L18" s="35"/>
      <c r="N18" s="90" t="s">
        <v>129</v>
      </c>
      <c r="O18" s="35">
        <v>43.410447302467674</v>
      </c>
    </row>
    <row r="19" spans="2:15">
      <c r="B19" t="s">
        <v>29</v>
      </c>
      <c r="C19" s="35"/>
      <c r="D19" s="35">
        <v>23.345868442758437</v>
      </c>
      <c r="E19" s="35">
        <v>23.345868442758437</v>
      </c>
      <c r="I19" s="90" t="s">
        <v>33</v>
      </c>
      <c r="J19" s="35">
        <v>9.0809015158467457</v>
      </c>
      <c r="L19" s="35"/>
      <c r="N19" s="90" t="s">
        <v>23</v>
      </c>
      <c r="O19" s="35">
        <v>43.606479483487846</v>
      </c>
    </row>
    <row r="20" spans="2:15">
      <c r="B20" t="s">
        <v>33</v>
      </c>
      <c r="C20" s="35">
        <v>0</v>
      </c>
      <c r="D20" s="35">
        <v>9.0809015158467457</v>
      </c>
      <c r="E20" s="35">
        <v>8.6076851670201773</v>
      </c>
      <c r="I20" s="90" t="s">
        <v>34</v>
      </c>
      <c r="J20" s="35">
        <v>7.4376401264399137</v>
      </c>
      <c r="L20" s="35"/>
      <c r="N20" s="90" t="s">
        <v>17</v>
      </c>
      <c r="O20" s="35">
        <v>43.673058170352249</v>
      </c>
    </row>
    <row r="21" spans="2:15">
      <c r="B21" t="s">
        <v>34</v>
      </c>
      <c r="C21" s="35">
        <v>0</v>
      </c>
      <c r="D21" s="35">
        <v>7.4376401264399137</v>
      </c>
      <c r="E21" s="35">
        <v>7.1635881663061323</v>
      </c>
      <c r="I21" s="90" t="s">
        <v>23</v>
      </c>
      <c r="J21" s="35">
        <v>43.606479483487846</v>
      </c>
      <c r="L21" s="35"/>
      <c r="N21" s="90" t="s">
        <v>21</v>
      </c>
      <c r="O21" s="35">
        <v>44.835735159850529</v>
      </c>
    </row>
    <row r="22" spans="2:15">
      <c r="B22" t="s">
        <v>23</v>
      </c>
      <c r="C22" s="35">
        <v>5.4505183550753324E-2</v>
      </c>
      <c r="D22" s="35">
        <v>43.606479483487846</v>
      </c>
      <c r="E22" s="35">
        <v>39.509514787533746</v>
      </c>
      <c r="I22" s="90" t="s">
        <v>9</v>
      </c>
      <c r="J22" s="35">
        <v>96.869679377388977</v>
      </c>
      <c r="L22" s="35"/>
      <c r="N22" s="90" t="s">
        <v>22</v>
      </c>
      <c r="O22" s="35">
        <v>59.392568292138904</v>
      </c>
    </row>
    <row r="23" spans="2:15">
      <c r="B23" t="s">
        <v>9</v>
      </c>
      <c r="C23" s="35">
        <v>37.626508388617665</v>
      </c>
      <c r="D23" s="35">
        <v>96.869679377388977</v>
      </c>
      <c r="E23" s="35">
        <v>93.057459849226603</v>
      </c>
      <c r="I23" s="90" t="s">
        <v>13</v>
      </c>
      <c r="J23" s="35">
        <v>0.94252768246143748</v>
      </c>
      <c r="L23" s="35"/>
      <c r="N23" s="90" t="s">
        <v>18</v>
      </c>
      <c r="O23" s="35">
        <v>70.12889367609597</v>
      </c>
    </row>
    <row r="24" spans="2:15">
      <c r="B24" t="s">
        <v>46</v>
      </c>
      <c r="C24" s="35">
        <v>3.0113882461048078</v>
      </c>
      <c r="D24" s="35">
        <v>0.94252768246143748</v>
      </c>
      <c r="E24" s="35">
        <v>1.1229372029590652</v>
      </c>
      <c r="I24" s="90" t="s">
        <v>129</v>
      </c>
      <c r="J24" s="35">
        <v>43.410447302467674</v>
      </c>
      <c r="L24" s="35"/>
      <c r="N24" s="90" t="s">
        <v>19</v>
      </c>
      <c r="O24" s="35">
        <v>76.85105915456289</v>
      </c>
    </row>
    <row r="25" spans="2:15">
      <c r="B25" t="s">
        <v>129</v>
      </c>
      <c r="C25" s="35">
        <v>0</v>
      </c>
      <c r="D25" s="35">
        <v>43.410447302467674</v>
      </c>
      <c r="E25" s="35">
        <v>40.362553880141625</v>
      </c>
      <c r="I25" s="90" t="s">
        <v>12</v>
      </c>
      <c r="J25" s="35">
        <v>89.50813707475578</v>
      </c>
      <c r="L25" s="35"/>
      <c r="N25" s="90" t="s">
        <v>28</v>
      </c>
      <c r="O25" s="35">
        <v>77.450920939293781</v>
      </c>
    </row>
    <row r="26" spans="2:15">
      <c r="B26" t="s">
        <v>12</v>
      </c>
      <c r="C26" s="35">
        <v>16.765487871156402</v>
      </c>
      <c r="D26" s="35">
        <v>89.50813707475578</v>
      </c>
      <c r="E26" s="35">
        <v>82.757042633393795</v>
      </c>
      <c r="I26" s="90" t="s">
        <v>16</v>
      </c>
      <c r="J26" s="35">
        <v>93.218865994791656</v>
      </c>
      <c r="L26" s="35"/>
      <c r="N26" s="90" t="s">
        <v>15</v>
      </c>
      <c r="O26" s="35">
        <v>79.859711377254172</v>
      </c>
    </row>
    <row r="27" spans="2:15">
      <c r="B27" t="s">
        <v>16</v>
      </c>
      <c r="C27" s="35">
        <v>6.0918717245791481</v>
      </c>
      <c r="D27" s="35">
        <v>93.218865994791656</v>
      </c>
      <c r="E27" s="35">
        <v>88.650613339048363</v>
      </c>
      <c r="I27" s="90" t="s">
        <v>21</v>
      </c>
      <c r="J27" s="35">
        <v>44.835735159850529</v>
      </c>
      <c r="L27" s="35"/>
      <c r="N27" s="90" t="s">
        <v>8</v>
      </c>
      <c r="O27" s="35">
        <v>81.026951646626856</v>
      </c>
    </row>
    <row r="28" spans="2:15">
      <c r="B28" t="s">
        <v>21</v>
      </c>
      <c r="C28" s="35">
        <v>0</v>
      </c>
      <c r="D28" s="35">
        <v>44.835735159850529</v>
      </c>
      <c r="E28" s="35">
        <v>43.217403842962668</v>
      </c>
      <c r="I28" s="90" t="s">
        <v>14</v>
      </c>
      <c r="J28" s="35">
        <v>40.769034712169521</v>
      </c>
      <c r="L28" s="35"/>
      <c r="N28" s="90" t="s">
        <v>12</v>
      </c>
      <c r="O28" s="35">
        <v>89.50813707475578</v>
      </c>
    </row>
    <row r="29" spans="2:15">
      <c r="B29" t="s">
        <v>14</v>
      </c>
      <c r="C29" s="35">
        <v>0</v>
      </c>
      <c r="D29" s="35">
        <v>40.769034712169521</v>
      </c>
      <c r="E29" s="35">
        <v>38.605750583705166</v>
      </c>
      <c r="I29" s="90" t="s">
        <v>30</v>
      </c>
      <c r="J29" s="35">
        <v>15.311222290511207</v>
      </c>
      <c r="L29" s="35"/>
      <c r="N29" s="90" t="s">
        <v>10</v>
      </c>
      <c r="O29" s="35">
        <v>90.115457557501614</v>
      </c>
    </row>
    <row r="30" spans="2:15">
      <c r="B30" t="s">
        <v>30</v>
      </c>
      <c r="C30" s="35">
        <v>0</v>
      </c>
      <c r="D30" s="35">
        <v>15.311222290511207</v>
      </c>
      <c r="E30" s="35">
        <v>14.415419669899348</v>
      </c>
      <c r="I30" s="90" t="s">
        <v>20</v>
      </c>
      <c r="J30" s="35">
        <v>5.9790542086239089</v>
      </c>
      <c r="L30" s="35"/>
      <c r="N30" s="90" t="s">
        <v>3</v>
      </c>
      <c r="O30" s="35">
        <v>90.630057057559782</v>
      </c>
    </row>
    <row r="31" spans="2:15">
      <c r="B31" t="s">
        <v>20</v>
      </c>
      <c r="C31" s="35">
        <v>0</v>
      </c>
      <c r="D31" s="35">
        <v>5.9790542086239089</v>
      </c>
      <c r="E31" s="35">
        <v>5.760032665404875</v>
      </c>
      <c r="I31" s="90" t="s">
        <v>11</v>
      </c>
      <c r="J31" s="35">
        <v>95.556297862694578</v>
      </c>
      <c r="L31" s="35"/>
      <c r="N31" s="90" t="s">
        <v>7</v>
      </c>
      <c r="O31" s="35">
        <v>92.03866229098297</v>
      </c>
    </row>
    <row r="32" spans="2:15">
      <c r="B32" t="s">
        <v>11</v>
      </c>
      <c r="C32" s="35">
        <v>21.902926488220398</v>
      </c>
      <c r="D32" s="35">
        <v>95.556297862694578</v>
      </c>
      <c r="E32" s="35">
        <v>90.415369299481455</v>
      </c>
      <c r="I32" s="90" t="s">
        <v>31</v>
      </c>
      <c r="J32" s="35">
        <v>20.611017443031908</v>
      </c>
      <c r="L32" s="35"/>
      <c r="N32" s="90" t="s">
        <v>4</v>
      </c>
      <c r="O32" s="35">
        <v>93.061427210699819</v>
      </c>
    </row>
    <row r="33" spans="2:15">
      <c r="B33" t="s">
        <v>31</v>
      </c>
      <c r="C33" s="35">
        <v>0</v>
      </c>
      <c r="D33" s="35">
        <v>20.611017443031908</v>
      </c>
      <c r="E33" s="35">
        <v>19.723333555302954</v>
      </c>
      <c r="I33" s="90" t="s">
        <v>7</v>
      </c>
      <c r="J33" s="35">
        <v>92.03866229098297</v>
      </c>
      <c r="L33" s="35"/>
      <c r="N33" s="90" t="s">
        <v>16</v>
      </c>
      <c r="O33" s="35">
        <v>93.218865994791656</v>
      </c>
    </row>
    <row r="34" spans="2:15">
      <c r="B34" t="s">
        <v>7</v>
      </c>
      <c r="C34" s="35">
        <v>11.384271875466624</v>
      </c>
      <c r="D34" s="35">
        <v>92.03866229098297</v>
      </c>
      <c r="E34" s="35">
        <v>82.482304142517421</v>
      </c>
      <c r="I34" s="90" t="s">
        <v>18</v>
      </c>
      <c r="J34" s="35">
        <v>70.12889367609597</v>
      </c>
      <c r="L34" s="35"/>
      <c r="N34" s="90" t="s">
        <v>11</v>
      </c>
      <c r="O34" s="35">
        <v>95.556297862694578</v>
      </c>
    </row>
    <row r="35" spans="2:15">
      <c r="B35" t="s">
        <v>18</v>
      </c>
      <c r="C35" s="35">
        <v>0.90201986273556289</v>
      </c>
      <c r="D35" s="35">
        <v>70.12889367609597</v>
      </c>
      <c r="E35" s="35">
        <v>67.836987825000179</v>
      </c>
      <c r="I35" s="90" t="s">
        <v>15</v>
      </c>
      <c r="J35" s="35">
        <v>79.859711377254172</v>
      </c>
      <c r="L35" s="35"/>
      <c r="N35" s="90" t="s">
        <v>5</v>
      </c>
      <c r="O35" s="35">
        <v>95.733541854239306</v>
      </c>
    </row>
    <row r="36" spans="2:15">
      <c r="B36" t="s">
        <v>15</v>
      </c>
      <c r="C36" s="35">
        <v>1.3178202755351968E-2</v>
      </c>
      <c r="D36" s="35">
        <v>79.859711377254172</v>
      </c>
      <c r="E36" s="35">
        <v>72.542425546203674</v>
      </c>
      <c r="I36" s="90" t="s">
        <v>6</v>
      </c>
      <c r="J36" s="35">
        <v>10.73341880517229</v>
      </c>
      <c r="L36" s="35"/>
      <c r="N36" s="90" t="s">
        <v>9</v>
      </c>
      <c r="O36" s="35">
        <v>96.869679377388977</v>
      </c>
    </row>
    <row r="37" spans="2:15" ht="15.75">
      <c r="B37" t="s">
        <v>6</v>
      </c>
      <c r="C37" s="35">
        <v>1.0573460182246543</v>
      </c>
      <c r="D37" s="35">
        <v>10.73341880517229</v>
      </c>
      <c r="E37" s="35">
        <v>9.9519571979569221</v>
      </c>
      <c r="I37" s="105" t="s">
        <v>137</v>
      </c>
      <c r="J37" s="71">
        <v>42.847855275611998</v>
      </c>
      <c r="L37" s="35"/>
    </row>
    <row r="38" spans="2:15" ht="16.5" thickBot="1">
      <c r="B38" s="38" t="s">
        <v>159</v>
      </c>
      <c r="C38" s="71">
        <v>10.186131572143193</v>
      </c>
      <c r="D38" s="71">
        <v>42.847855275611998</v>
      </c>
      <c r="E38" s="71">
        <v>40.881246683164491</v>
      </c>
      <c r="I38" s="106" t="s">
        <v>271</v>
      </c>
      <c r="J38" s="107"/>
    </row>
    <row r="40" spans="2:15">
      <c r="B40" s="70"/>
    </row>
    <row r="41" spans="2:15" ht="15.75">
      <c r="B41" s="72" t="s">
        <v>229</v>
      </c>
    </row>
  </sheetData>
  <sortState xmlns:xlrd2="http://schemas.microsoft.com/office/spreadsheetml/2017/richdata2" ref="N4:O36">
    <sortCondition ref="O4:O36"/>
  </sortState>
  <pageMargins left="0.7" right="0.7" top="0.75" bottom="0.75" header="0.3" footer="0.3"/>
  <pageSetup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Q41"/>
  <sheetViews>
    <sheetView zoomScale="60" zoomScaleNormal="60" workbookViewId="0">
      <selection activeCell="K9" sqref="K9"/>
    </sheetView>
  </sheetViews>
  <sheetFormatPr defaultRowHeight="15"/>
  <cols>
    <col min="2" max="2" width="37.28515625" customWidth="1"/>
    <col min="12" max="12" width="27.85546875" customWidth="1"/>
    <col min="13" max="13" width="16.28515625" customWidth="1"/>
    <col min="14" max="14" width="9.140625" style="14"/>
    <col min="16" max="16" width="18.7109375" customWidth="1"/>
  </cols>
  <sheetData>
    <row r="2" spans="2:17" ht="15.75" thickBot="1"/>
    <row r="3" spans="2:17">
      <c r="B3" s="99" t="s">
        <v>220</v>
      </c>
      <c r="C3" s="100"/>
      <c r="L3" s="99" t="s">
        <v>284</v>
      </c>
      <c r="M3" s="100"/>
      <c r="P3" s="22" t="s">
        <v>285</v>
      </c>
    </row>
    <row r="4" spans="2:17" ht="30">
      <c r="B4" s="101" t="s">
        <v>130</v>
      </c>
      <c r="C4" s="102"/>
      <c r="I4" t="s">
        <v>142</v>
      </c>
      <c r="L4" s="101" t="s">
        <v>130</v>
      </c>
      <c r="M4" s="102"/>
      <c r="N4" s="19"/>
      <c r="Q4" t="s">
        <v>269</v>
      </c>
    </row>
    <row r="5" spans="2:17">
      <c r="B5" s="166" t="s">
        <v>24</v>
      </c>
      <c r="C5" s="102">
        <v>21</v>
      </c>
      <c r="L5" s="166" t="s">
        <v>24</v>
      </c>
      <c r="M5" s="169">
        <f>C5/100</f>
        <v>0.21</v>
      </c>
      <c r="P5" s="13" t="s">
        <v>32</v>
      </c>
      <c r="Q5" s="103">
        <v>0.09</v>
      </c>
    </row>
    <row r="6" spans="2:17">
      <c r="B6" s="166" t="s">
        <v>25</v>
      </c>
      <c r="C6" s="102">
        <v>28</v>
      </c>
      <c r="L6" s="166" t="s">
        <v>25</v>
      </c>
      <c r="M6" s="169">
        <f t="shared" ref="M6:M37" si="0">C6/100</f>
        <v>0.28000000000000003</v>
      </c>
      <c r="P6" s="13" t="s">
        <v>27</v>
      </c>
      <c r="Q6" s="103">
        <v>0.09</v>
      </c>
    </row>
    <row r="7" spans="2:17">
      <c r="B7" s="166" t="s">
        <v>35</v>
      </c>
      <c r="C7" s="102">
        <v>19</v>
      </c>
      <c r="L7" s="166" t="s">
        <v>35</v>
      </c>
      <c r="M7" s="169">
        <f t="shared" si="0"/>
        <v>0.19</v>
      </c>
      <c r="P7" s="13" t="s">
        <v>31</v>
      </c>
      <c r="Q7" s="103">
        <v>0.09</v>
      </c>
    </row>
    <row r="8" spans="2:17">
      <c r="B8" s="166" t="s">
        <v>17</v>
      </c>
      <c r="C8" s="102">
        <v>62</v>
      </c>
      <c r="L8" s="166" t="s">
        <v>17</v>
      </c>
      <c r="M8" s="169">
        <f t="shared" si="0"/>
        <v>0.62</v>
      </c>
      <c r="P8" s="13" t="s">
        <v>30</v>
      </c>
      <c r="Q8" s="103">
        <v>0.12</v>
      </c>
    </row>
    <row r="9" spans="2:17">
      <c r="B9" s="166" t="s">
        <v>32</v>
      </c>
      <c r="C9" s="102">
        <v>9</v>
      </c>
      <c r="L9" s="166" t="s">
        <v>32</v>
      </c>
      <c r="M9" s="169">
        <f t="shared" si="0"/>
        <v>0.09</v>
      </c>
      <c r="P9" s="13" t="s">
        <v>34</v>
      </c>
      <c r="Q9" s="103">
        <v>0.14000000000000001</v>
      </c>
    </row>
    <row r="10" spans="2:17">
      <c r="B10" s="166" t="s">
        <v>4</v>
      </c>
      <c r="C10" s="102">
        <v>100</v>
      </c>
      <c r="L10" s="166" t="s">
        <v>4</v>
      </c>
      <c r="M10" s="169">
        <f t="shared" si="0"/>
        <v>1</v>
      </c>
      <c r="P10" s="13" t="s">
        <v>33</v>
      </c>
      <c r="Q10" s="103">
        <v>0.15</v>
      </c>
    </row>
    <row r="11" spans="2:17">
      <c r="B11" s="166" t="s">
        <v>3</v>
      </c>
      <c r="C11" s="102">
        <v>100</v>
      </c>
      <c r="L11" s="166" t="s">
        <v>3</v>
      </c>
      <c r="M11" s="169">
        <f t="shared" si="0"/>
        <v>1</v>
      </c>
      <c r="P11" s="13" t="s">
        <v>35</v>
      </c>
      <c r="Q11" s="103">
        <v>0.19</v>
      </c>
    </row>
    <row r="12" spans="2:17">
      <c r="B12" s="166" t="s">
        <v>28</v>
      </c>
      <c r="C12" s="102">
        <v>19</v>
      </c>
      <c r="L12" s="166" t="s">
        <v>28</v>
      </c>
      <c r="M12" s="169">
        <f t="shared" si="0"/>
        <v>0.19</v>
      </c>
      <c r="P12" s="13" t="s">
        <v>28</v>
      </c>
      <c r="Q12" s="103">
        <v>0.19</v>
      </c>
    </row>
    <row r="13" spans="2:17">
      <c r="B13" s="166" t="s">
        <v>19</v>
      </c>
      <c r="C13" s="102">
        <v>39</v>
      </c>
      <c r="L13" s="166" t="s">
        <v>19</v>
      </c>
      <c r="M13" s="169">
        <f t="shared" si="0"/>
        <v>0.39</v>
      </c>
      <c r="P13" s="13" t="s">
        <v>24</v>
      </c>
      <c r="Q13" s="103">
        <v>0.21</v>
      </c>
    </row>
    <row r="14" spans="2:17">
      <c r="B14" s="166" t="s">
        <v>27</v>
      </c>
      <c r="C14" s="102">
        <v>9</v>
      </c>
      <c r="L14" s="166" t="s">
        <v>27</v>
      </c>
      <c r="M14" s="169">
        <f t="shared" si="0"/>
        <v>0.09</v>
      </c>
      <c r="P14" s="13" t="s">
        <v>26</v>
      </c>
      <c r="Q14" s="103">
        <v>0.21</v>
      </c>
    </row>
    <row r="15" spans="2:17">
      <c r="B15" s="166" t="s">
        <v>22</v>
      </c>
      <c r="C15" s="102">
        <v>30</v>
      </c>
      <c r="L15" s="166" t="s">
        <v>22</v>
      </c>
      <c r="M15" s="169">
        <f t="shared" si="0"/>
        <v>0.3</v>
      </c>
      <c r="P15" s="13" t="s">
        <v>16</v>
      </c>
      <c r="Q15" s="103">
        <v>0.23</v>
      </c>
    </row>
    <row r="16" spans="2:17">
      <c r="B16" s="166" t="s">
        <v>5</v>
      </c>
      <c r="C16" s="102">
        <v>89</v>
      </c>
      <c r="L16" s="166" t="s">
        <v>5</v>
      </c>
      <c r="M16" s="169">
        <f t="shared" si="0"/>
        <v>0.89</v>
      </c>
      <c r="P16" s="13" t="s">
        <v>29</v>
      </c>
      <c r="Q16" s="103">
        <v>0.26</v>
      </c>
    </row>
    <row r="17" spans="2:17">
      <c r="B17" s="166" t="s">
        <v>8</v>
      </c>
      <c r="C17" s="102">
        <v>96</v>
      </c>
      <c r="L17" s="166" t="s">
        <v>8</v>
      </c>
      <c r="M17" s="169">
        <f t="shared" si="0"/>
        <v>0.96</v>
      </c>
      <c r="P17" s="13" t="s">
        <v>25</v>
      </c>
      <c r="Q17" s="103">
        <v>0.28000000000000003</v>
      </c>
    </row>
    <row r="18" spans="2:17">
      <c r="B18" s="166" t="s">
        <v>10</v>
      </c>
      <c r="C18" s="102">
        <v>72</v>
      </c>
      <c r="L18" s="166" t="s">
        <v>10</v>
      </c>
      <c r="M18" s="169">
        <f t="shared" si="0"/>
        <v>0.72</v>
      </c>
      <c r="P18" s="13" t="s">
        <v>23</v>
      </c>
      <c r="Q18" s="103">
        <v>0.28000000000000003</v>
      </c>
    </row>
    <row r="19" spans="2:17">
      <c r="B19" s="166" t="s">
        <v>29</v>
      </c>
      <c r="C19" s="102">
        <v>26</v>
      </c>
      <c r="L19" s="166" t="s">
        <v>29</v>
      </c>
      <c r="M19" s="169">
        <f t="shared" si="0"/>
        <v>0.26</v>
      </c>
      <c r="P19" s="13" t="s">
        <v>22</v>
      </c>
      <c r="Q19" s="103">
        <v>0.3</v>
      </c>
    </row>
    <row r="20" spans="2:17">
      <c r="B20" s="167" t="s">
        <v>33</v>
      </c>
      <c r="C20" s="165">
        <v>15</v>
      </c>
      <c r="L20" s="167" t="s">
        <v>33</v>
      </c>
      <c r="M20" s="169">
        <f t="shared" si="0"/>
        <v>0.15</v>
      </c>
      <c r="P20" s="13" t="s">
        <v>20</v>
      </c>
      <c r="Q20" s="103">
        <v>0.35</v>
      </c>
    </row>
    <row r="21" spans="2:17">
      <c r="B21" s="166" t="s">
        <v>34</v>
      </c>
      <c r="C21" s="102">
        <v>14</v>
      </c>
      <c r="L21" s="166" t="s">
        <v>34</v>
      </c>
      <c r="M21" s="169">
        <f t="shared" si="0"/>
        <v>0.14000000000000001</v>
      </c>
      <c r="P21" s="13" t="s">
        <v>21</v>
      </c>
      <c r="Q21" s="103">
        <v>0.37</v>
      </c>
    </row>
    <row r="22" spans="2:17">
      <c r="B22" s="166" t="s">
        <v>23</v>
      </c>
      <c r="C22" s="102">
        <v>28</v>
      </c>
      <c r="L22" s="166" t="s">
        <v>23</v>
      </c>
      <c r="M22" s="169">
        <f t="shared" si="0"/>
        <v>0.28000000000000003</v>
      </c>
      <c r="P22" s="13" t="s">
        <v>19</v>
      </c>
      <c r="Q22" s="103">
        <v>0.39</v>
      </c>
    </row>
    <row r="23" spans="2:17">
      <c r="B23" s="166" t="s">
        <v>9</v>
      </c>
      <c r="C23" s="102">
        <v>94</v>
      </c>
      <c r="L23" s="166" t="s">
        <v>9</v>
      </c>
      <c r="M23" s="169">
        <f t="shared" si="0"/>
        <v>0.94</v>
      </c>
      <c r="P23" s="13" t="s">
        <v>18</v>
      </c>
      <c r="Q23" s="103">
        <v>0.49</v>
      </c>
    </row>
    <row r="24" spans="2:17">
      <c r="B24" s="166" t="s">
        <v>13</v>
      </c>
      <c r="C24" s="102">
        <v>100</v>
      </c>
      <c r="L24" s="166" t="s">
        <v>13</v>
      </c>
      <c r="M24" s="169">
        <f t="shared" si="0"/>
        <v>1</v>
      </c>
      <c r="P24" s="13" t="s">
        <v>11</v>
      </c>
      <c r="Q24" s="103">
        <v>0.53</v>
      </c>
    </row>
    <row r="25" spans="2:17">
      <c r="B25" s="166" t="s">
        <v>26</v>
      </c>
      <c r="C25" s="102">
        <v>21</v>
      </c>
      <c r="L25" s="166" t="s">
        <v>26</v>
      </c>
      <c r="M25" s="169">
        <f t="shared" si="0"/>
        <v>0.21</v>
      </c>
      <c r="P25" s="13" t="s">
        <v>17</v>
      </c>
      <c r="Q25" s="103">
        <v>0.62</v>
      </c>
    </row>
    <row r="26" spans="2:17">
      <c r="B26" s="166" t="s">
        <v>12</v>
      </c>
      <c r="C26" s="102">
        <v>63</v>
      </c>
      <c r="L26" s="166" t="s">
        <v>12</v>
      </c>
      <c r="M26" s="169">
        <f t="shared" si="0"/>
        <v>0.63</v>
      </c>
      <c r="P26" s="13" t="s">
        <v>12</v>
      </c>
      <c r="Q26" s="103">
        <v>0.63</v>
      </c>
    </row>
    <row r="27" spans="2:17">
      <c r="B27" s="166" t="s">
        <v>16</v>
      </c>
      <c r="C27" s="102">
        <v>23</v>
      </c>
      <c r="L27" s="166" t="s">
        <v>16</v>
      </c>
      <c r="M27" s="169">
        <f t="shared" si="0"/>
        <v>0.23</v>
      </c>
      <c r="P27" s="13" t="s">
        <v>15</v>
      </c>
      <c r="Q27" s="103">
        <v>0.68</v>
      </c>
    </row>
    <row r="28" spans="2:17">
      <c r="B28" s="166" t="s">
        <v>21</v>
      </c>
      <c r="C28" s="102">
        <v>37</v>
      </c>
      <c r="L28" s="166" t="s">
        <v>21</v>
      </c>
      <c r="M28" s="169">
        <f t="shared" si="0"/>
        <v>0.37</v>
      </c>
      <c r="P28" s="13" t="s">
        <v>10</v>
      </c>
      <c r="Q28" s="103">
        <v>0.72</v>
      </c>
    </row>
    <row r="29" spans="2:17">
      <c r="B29" s="166" t="s">
        <v>14</v>
      </c>
      <c r="C29" s="102">
        <v>90</v>
      </c>
      <c r="L29" s="166" t="s">
        <v>14</v>
      </c>
      <c r="M29" s="169">
        <f t="shared" si="0"/>
        <v>0.9</v>
      </c>
      <c r="P29" s="13" t="s">
        <v>5</v>
      </c>
      <c r="Q29" s="103">
        <v>0.89</v>
      </c>
    </row>
    <row r="30" spans="2:17">
      <c r="B30" s="166" t="s">
        <v>30</v>
      </c>
      <c r="C30" s="102">
        <v>12</v>
      </c>
      <c r="L30" s="166" t="s">
        <v>30</v>
      </c>
      <c r="M30" s="169">
        <f t="shared" si="0"/>
        <v>0.12</v>
      </c>
      <c r="P30" s="13" t="s">
        <v>14</v>
      </c>
      <c r="Q30" s="103">
        <v>0.9</v>
      </c>
    </row>
    <row r="31" spans="2:17">
      <c r="B31" s="166" t="s">
        <v>20</v>
      </c>
      <c r="C31" s="102">
        <v>35</v>
      </c>
      <c r="L31" s="166" t="s">
        <v>20</v>
      </c>
      <c r="M31" s="169">
        <f t="shared" si="0"/>
        <v>0.35</v>
      </c>
      <c r="P31" s="13" t="s">
        <v>9</v>
      </c>
      <c r="Q31" s="103">
        <v>0.94</v>
      </c>
    </row>
    <row r="32" spans="2:17">
      <c r="B32" s="166" t="s">
        <v>11</v>
      </c>
      <c r="C32" s="102">
        <v>53</v>
      </c>
      <c r="L32" s="166" t="s">
        <v>11</v>
      </c>
      <c r="M32" s="169">
        <f t="shared" si="0"/>
        <v>0.53</v>
      </c>
      <c r="P32" s="13" t="s">
        <v>8</v>
      </c>
      <c r="Q32" s="103">
        <v>0.96</v>
      </c>
    </row>
    <row r="33" spans="2:17">
      <c r="B33" s="166" t="s">
        <v>31</v>
      </c>
      <c r="C33" s="102">
        <v>9</v>
      </c>
      <c r="L33" s="166" t="s">
        <v>31</v>
      </c>
      <c r="M33" s="169">
        <f t="shared" si="0"/>
        <v>0.09</v>
      </c>
      <c r="P33" s="13" t="s">
        <v>6</v>
      </c>
      <c r="Q33" s="103">
        <v>0.97</v>
      </c>
    </row>
    <row r="34" spans="2:17">
      <c r="B34" s="166" t="s">
        <v>7</v>
      </c>
      <c r="C34" s="102">
        <v>98</v>
      </c>
      <c r="L34" s="166" t="s">
        <v>7</v>
      </c>
      <c r="M34" s="169">
        <f t="shared" si="0"/>
        <v>0.98</v>
      </c>
      <c r="P34" s="13" t="s">
        <v>7</v>
      </c>
      <c r="Q34" s="103">
        <v>0.98</v>
      </c>
    </row>
    <row r="35" spans="2:17">
      <c r="B35" s="166" t="s">
        <v>18</v>
      </c>
      <c r="C35" s="102">
        <v>49</v>
      </c>
      <c r="L35" s="166" t="s">
        <v>18</v>
      </c>
      <c r="M35" s="169">
        <f t="shared" si="0"/>
        <v>0.49</v>
      </c>
      <c r="P35" s="13" t="s">
        <v>4</v>
      </c>
      <c r="Q35" s="103">
        <v>1</v>
      </c>
    </row>
    <row r="36" spans="2:17">
      <c r="B36" s="166" t="s">
        <v>15</v>
      </c>
      <c r="C36" s="102">
        <v>68</v>
      </c>
      <c r="L36" s="166" t="s">
        <v>15</v>
      </c>
      <c r="M36" s="169">
        <f t="shared" si="0"/>
        <v>0.68</v>
      </c>
      <c r="P36" s="13" t="s">
        <v>3</v>
      </c>
      <c r="Q36" s="103">
        <v>1</v>
      </c>
    </row>
    <row r="37" spans="2:17" ht="15.75" thickBot="1">
      <c r="B37" s="168" t="s">
        <v>6</v>
      </c>
      <c r="C37" s="107">
        <v>97</v>
      </c>
      <c r="L37" s="168" t="s">
        <v>6</v>
      </c>
      <c r="M37" s="170">
        <f t="shared" si="0"/>
        <v>0.97</v>
      </c>
      <c r="P37" s="13" t="s">
        <v>13</v>
      </c>
      <c r="Q37" s="103">
        <v>1</v>
      </c>
    </row>
    <row r="38" spans="2:17">
      <c r="L38" s="125" t="s">
        <v>246</v>
      </c>
      <c r="M38" s="126">
        <v>0.392424764284107</v>
      </c>
    </row>
    <row r="39" spans="2:17">
      <c r="B39" s="164" t="s">
        <v>292</v>
      </c>
    </row>
    <row r="40" spans="2:17">
      <c r="B40" s="164" t="s">
        <v>294</v>
      </c>
      <c r="L40" s="13" t="s">
        <v>131</v>
      </c>
    </row>
    <row r="41" spans="2:17">
      <c r="B41" t="s">
        <v>293</v>
      </c>
    </row>
  </sheetData>
  <sortState xmlns:xlrd2="http://schemas.microsoft.com/office/spreadsheetml/2017/richdata2" ref="B5:C34">
    <sortCondition ref="B5:B34"/>
  </sortState>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U44"/>
  <sheetViews>
    <sheetView topLeftCell="E1" zoomScale="60" zoomScaleNormal="60" workbookViewId="0">
      <selection activeCell="K52" sqref="K52"/>
    </sheetView>
  </sheetViews>
  <sheetFormatPr defaultColWidth="9.85546875" defaultRowHeight="12.75"/>
  <cols>
    <col min="1" max="1" width="9.85546875" style="32"/>
    <col min="2" max="2" width="18.7109375" style="32" customWidth="1"/>
    <col min="3" max="3" width="15.7109375" style="32" customWidth="1"/>
    <col min="4" max="4" width="17.7109375" style="32" customWidth="1"/>
    <col min="5" max="5" width="17" style="32" customWidth="1"/>
    <col min="6" max="6" width="18.7109375" style="32" customWidth="1"/>
    <col min="7" max="7" width="21.85546875" style="32" customWidth="1"/>
    <col min="8" max="8" width="14" style="32" customWidth="1"/>
    <col min="9" max="9" width="9.85546875" style="32"/>
    <col min="10" max="10" width="12.140625" style="32" customWidth="1"/>
    <col min="11" max="11" width="18.7109375" style="32" customWidth="1"/>
    <col min="12" max="12" width="9.85546875" style="32"/>
    <col min="13" max="13" width="24.28515625" style="32" customWidth="1"/>
    <col min="14" max="14" width="14.7109375" style="32" customWidth="1"/>
    <col min="15" max="15" width="9.85546875" style="32"/>
    <col min="16" max="16" width="9.85546875" style="33"/>
    <col min="17" max="17" width="11.85546875" style="33" customWidth="1"/>
    <col min="18" max="18" width="20.28515625" style="32" customWidth="1"/>
    <col min="19" max="19" width="26.7109375" style="32" customWidth="1"/>
    <col min="20" max="20" width="13" style="32" customWidth="1"/>
    <col min="21" max="21" width="17.85546875" style="32" customWidth="1"/>
    <col min="22" max="16384" width="9.85546875" style="32"/>
  </cols>
  <sheetData>
    <row r="1" spans="2:21">
      <c r="H1" s="171"/>
    </row>
    <row r="2" spans="2:21" ht="13.5" thickBot="1">
      <c r="B2" s="34" t="s">
        <v>295</v>
      </c>
      <c r="F2" s="94"/>
      <c r="G2" s="94"/>
      <c r="H2" s="171"/>
      <c r="J2" s="34" t="s">
        <v>290</v>
      </c>
    </row>
    <row r="3" spans="2:21" ht="15.75" thickBot="1">
      <c r="F3" s="94"/>
      <c r="G3" s="94"/>
      <c r="H3" s="171"/>
      <c r="M3" s="95" t="s">
        <v>284</v>
      </c>
      <c r="N3" s="96"/>
      <c r="R3" s="22" t="s">
        <v>285</v>
      </c>
    </row>
    <row r="4" spans="2:21" s="150" customFormat="1" ht="64.5">
      <c r="B4" s="174" t="s">
        <v>132</v>
      </c>
      <c r="C4" s="175" t="s">
        <v>146</v>
      </c>
      <c r="D4" s="175" t="s">
        <v>147</v>
      </c>
      <c r="E4" s="175" t="s">
        <v>148</v>
      </c>
      <c r="F4" s="175" t="s">
        <v>149</v>
      </c>
      <c r="G4" s="176" t="s">
        <v>150</v>
      </c>
      <c r="H4" s="177" t="s">
        <v>151</v>
      </c>
      <c r="J4" s="17" t="s">
        <v>132</v>
      </c>
      <c r="K4" s="150" t="s">
        <v>219</v>
      </c>
      <c r="M4" s="148" t="s">
        <v>132</v>
      </c>
      <c r="N4" s="149" t="s">
        <v>276</v>
      </c>
      <c r="P4" s="33"/>
      <c r="Q4" s="33"/>
      <c r="R4" s="150" t="s">
        <v>142</v>
      </c>
      <c r="S4" s="151" t="s">
        <v>296</v>
      </c>
      <c r="T4" s="151"/>
      <c r="U4" s="151"/>
    </row>
    <row r="5" spans="2:21" ht="15">
      <c r="B5" s="97" t="s">
        <v>24</v>
      </c>
      <c r="C5" s="172">
        <v>0.23384129292</v>
      </c>
      <c r="D5" s="172">
        <v>3.3176322939</v>
      </c>
      <c r="E5" s="178">
        <v>0</v>
      </c>
      <c r="F5" s="172">
        <v>1.5392896889599998</v>
      </c>
      <c r="G5" s="172">
        <v>20.5140871298</v>
      </c>
      <c r="H5" s="181">
        <f>SUM(C5:G5)</f>
        <v>25.604850405580002</v>
      </c>
      <c r="J5" s="70" t="s">
        <v>47</v>
      </c>
      <c r="K5" s="152">
        <v>340.33</v>
      </c>
      <c r="M5" s="110" t="s">
        <v>24</v>
      </c>
      <c r="N5" s="156">
        <f>H5/K5</f>
        <v>7.5235360989568956E-2</v>
      </c>
      <c r="R5" s="154" t="s">
        <v>28</v>
      </c>
      <c r="S5" s="182">
        <v>5.9287198713685318E-3</v>
      </c>
      <c r="T5" s="33"/>
      <c r="U5" s="153"/>
    </row>
    <row r="6" spans="2:21" ht="15">
      <c r="B6" s="97" t="s">
        <v>25</v>
      </c>
      <c r="C6" s="172">
        <v>0.29369821929400003</v>
      </c>
      <c r="D6" s="172">
        <v>3.0419455965799997</v>
      </c>
      <c r="E6" s="178">
        <v>0</v>
      </c>
      <c r="F6" s="172">
        <v>7.1066060302399994E-2</v>
      </c>
      <c r="G6" s="172">
        <v>3.6763092132800002</v>
      </c>
      <c r="H6" s="181">
        <f t="shared" ref="H6:H37" si="0">SUM(C6:G6)</f>
        <v>7.0830190894563998</v>
      </c>
      <c r="J6" s="70" t="s">
        <v>25</v>
      </c>
      <c r="K6" s="152">
        <v>762.81999999999994</v>
      </c>
      <c r="M6" s="110" t="s">
        <v>25</v>
      </c>
      <c r="N6" s="156">
        <f t="shared" ref="N6:N38" si="1">H6/K6</f>
        <v>9.2853085779822236E-3</v>
      </c>
      <c r="R6" s="154" t="s">
        <v>25</v>
      </c>
      <c r="S6" s="182">
        <v>9.2853085779822236E-3</v>
      </c>
      <c r="T6" s="33"/>
      <c r="U6" s="153"/>
    </row>
    <row r="7" spans="2:21" ht="15">
      <c r="B7" s="97" t="s">
        <v>35</v>
      </c>
      <c r="C7" s="172">
        <v>1.5577923599500001</v>
      </c>
      <c r="D7" s="172">
        <v>2.0482244380900001</v>
      </c>
      <c r="E7" s="172">
        <v>1.2137471740300001</v>
      </c>
      <c r="F7" s="172">
        <v>1.6072447001300001</v>
      </c>
      <c r="G7" s="172">
        <v>12.961142415699999</v>
      </c>
      <c r="H7" s="181">
        <f t="shared" si="0"/>
        <v>19.388151087899999</v>
      </c>
      <c r="J7" s="70" t="s">
        <v>35</v>
      </c>
      <c r="K7" s="152">
        <v>560.04999999999995</v>
      </c>
      <c r="M7" s="110" t="s">
        <v>35</v>
      </c>
      <c r="N7" s="156">
        <f t="shared" si="1"/>
        <v>3.4618607424158558E-2</v>
      </c>
      <c r="R7" s="154" t="s">
        <v>13</v>
      </c>
      <c r="S7" s="182">
        <v>1.3596936521168059E-2</v>
      </c>
      <c r="T7" s="33"/>
      <c r="U7" s="153"/>
    </row>
    <row r="8" spans="2:21" ht="15">
      <c r="B8" s="97" t="s">
        <v>17</v>
      </c>
      <c r="C8" s="178">
        <v>2.1200679995200002E-2</v>
      </c>
      <c r="D8" s="178">
        <v>0</v>
      </c>
      <c r="E8" s="178">
        <v>0</v>
      </c>
      <c r="F8" s="172">
        <v>10.808402003199999</v>
      </c>
      <c r="G8" s="172">
        <v>13.0227109649</v>
      </c>
      <c r="H8" s="181">
        <f t="shared" si="0"/>
        <v>23.852313648095198</v>
      </c>
      <c r="J8" s="70" t="s">
        <v>17</v>
      </c>
      <c r="K8" s="152">
        <v>487.37</v>
      </c>
      <c r="M8" s="110" t="s">
        <v>17</v>
      </c>
      <c r="N8" s="156">
        <f t="shared" si="1"/>
        <v>4.8940873767558936E-2</v>
      </c>
      <c r="R8" s="154" t="s">
        <v>16</v>
      </c>
      <c r="S8" s="182">
        <v>1.5558813302564556E-2</v>
      </c>
      <c r="T8" s="33"/>
      <c r="U8" s="153"/>
    </row>
    <row r="9" spans="2:21" ht="15">
      <c r="B9" s="97" t="s">
        <v>32</v>
      </c>
      <c r="C9" s="172">
        <v>0.38211443552200003</v>
      </c>
      <c r="D9" s="172">
        <v>1.7126816124199999</v>
      </c>
      <c r="E9" s="178">
        <v>3.2131938121900003E-2</v>
      </c>
      <c r="F9" s="172">
        <v>0.23900273418600002</v>
      </c>
      <c r="G9" s="172">
        <v>12.2593758715</v>
      </c>
      <c r="H9" s="181">
        <f t="shared" si="0"/>
        <v>14.625306591749899</v>
      </c>
      <c r="J9" s="70" t="s">
        <v>32</v>
      </c>
      <c r="K9" s="152">
        <v>906.18</v>
      </c>
      <c r="M9" s="110" t="s">
        <v>32</v>
      </c>
      <c r="N9" s="156">
        <f t="shared" si="1"/>
        <v>1.6139515981096361E-2</v>
      </c>
      <c r="R9" s="154" t="s">
        <v>32</v>
      </c>
      <c r="S9" s="182">
        <v>1.6139515981096361E-2</v>
      </c>
      <c r="T9" s="33"/>
      <c r="U9" s="153"/>
    </row>
    <row r="10" spans="2:21" ht="15">
      <c r="B10" s="97" t="s">
        <v>4</v>
      </c>
      <c r="C10" s="172">
        <v>3.2706583577299999</v>
      </c>
      <c r="D10" s="172">
        <v>0.29476085273699998</v>
      </c>
      <c r="E10" s="172">
        <v>1.25475545029</v>
      </c>
      <c r="F10" s="172">
        <v>18.437089951699999</v>
      </c>
      <c r="G10" s="172">
        <v>2.9260472439499998</v>
      </c>
      <c r="H10" s="181">
        <f t="shared" si="0"/>
        <v>26.183311856406998</v>
      </c>
      <c r="J10" s="70" t="s">
        <v>4</v>
      </c>
      <c r="K10" s="152">
        <v>282.52999999999997</v>
      </c>
      <c r="M10" s="110" t="s">
        <v>4</v>
      </c>
      <c r="N10" s="156">
        <f t="shared" si="1"/>
        <v>9.2674448222868369E-2</v>
      </c>
      <c r="R10" s="154" t="s">
        <v>33</v>
      </c>
      <c r="S10" s="182">
        <v>1.6607341593537966E-2</v>
      </c>
      <c r="T10" s="33"/>
      <c r="U10" s="153"/>
    </row>
    <row r="11" spans="2:21" ht="15">
      <c r="B11" s="97" t="s">
        <v>3</v>
      </c>
      <c r="C11" s="172">
        <v>5.6044895694099992</v>
      </c>
      <c r="D11" s="172">
        <v>0.25269709385</v>
      </c>
      <c r="E11" s="178">
        <v>1.9285701433100003E-2</v>
      </c>
      <c r="F11" s="172">
        <v>2.8000036758900002</v>
      </c>
      <c r="G11" s="172">
        <v>0.27480828094199999</v>
      </c>
      <c r="H11" s="181">
        <f t="shared" si="0"/>
        <v>8.951284321525101</v>
      </c>
      <c r="J11" s="70" t="s">
        <v>3</v>
      </c>
      <c r="K11" s="152">
        <v>55.230000000000004</v>
      </c>
      <c r="M11" s="110" t="s">
        <v>3</v>
      </c>
      <c r="N11" s="156">
        <f t="shared" si="1"/>
        <v>0.16207286477503349</v>
      </c>
      <c r="R11" s="154" t="s">
        <v>30</v>
      </c>
      <c r="S11" s="182">
        <v>1.8855898811192824E-2</v>
      </c>
      <c r="T11" s="33"/>
      <c r="U11" s="153"/>
    </row>
    <row r="12" spans="2:21" ht="15">
      <c r="B12" s="97" t="s">
        <v>28</v>
      </c>
      <c r="C12" s="172">
        <v>0.36974483018900001</v>
      </c>
      <c r="D12" s="172">
        <v>5.6625777266800001E-2</v>
      </c>
      <c r="E12" s="178">
        <v>4.67392736312E-2</v>
      </c>
      <c r="F12" s="172">
        <v>1.63081391908</v>
      </c>
      <c r="G12" s="172">
        <v>2.50897598295</v>
      </c>
      <c r="H12" s="181">
        <f t="shared" si="0"/>
        <v>4.6128997831170002</v>
      </c>
      <c r="J12" s="70" t="s">
        <v>28</v>
      </c>
      <c r="K12" s="152">
        <v>778.06000000000006</v>
      </c>
      <c r="M12" s="110" t="s">
        <v>28</v>
      </c>
      <c r="N12" s="156">
        <f t="shared" si="1"/>
        <v>5.9287198713685318E-3</v>
      </c>
      <c r="R12" s="154" t="s">
        <v>5</v>
      </c>
      <c r="S12" s="182">
        <v>2.2506887862528326E-2</v>
      </c>
      <c r="T12" s="33"/>
      <c r="U12" s="153"/>
    </row>
    <row r="13" spans="2:21" ht="15">
      <c r="B13" s="97" t="s">
        <v>19</v>
      </c>
      <c r="C13" s="172">
        <v>0.73467927506899999</v>
      </c>
      <c r="D13" s="172">
        <v>4.37428447976</v>
      </c>
      <c r="E13" s="172">
        <v>8.9335949367100001E-2</v>
      </c>
      <c r="F13" s="172">
        <v>3.2193507218500002</v>
      </c>
      <c r="G13" s="172">
        <v>16.733888307400001</v>
      </c>
      <c r="H13" s="181">
        <f t="shared" si="0"/>
        <v>25.151538733446102</v>
      </c>
      <c r="J13" s="70" t="s">
        <v>19</v>
      </c>
      <c r="K13" s="152">
        <v>587.76</v>
      </c>
      <c r="M13" s="110" t="s">
        <v>19</v>
      </c>
      <c r="N13" s="156">
        <f t="shared" si="1"/>
        <v>4.2792191937944236E-2</v>
      </c>
      <c r="R13" s="154" t="s">
        <v>20</v>
      </c>
      <c r="S13" s="182">
        <v>2.3790017397831327E-2</v>
      </c>
      <c r="T13" s="33"/>
      <c r="U13" s="153"/>
    </row>
    <row r="14" spans="2:21" ht="15">
      <c r="B14" s="97" t="s">
        <v>27</v>
      </c>
      <c r="C14" s="172">
        <v>0.57357612325000007</v>
      </c>
      <c r="D14" s="172">
        <v>7.1340162350500007</v>
      </c>
      <c r="E14" s="178">
        <v>0</v>
      </c>
      <c r="F14" s="172">
        <v>44.065134745599998</v>
      </c>
      <c r="G14" s="172">
        <v>40.173887010799994</v>
      </c>
      <c r="H14" s="181">
        <f t="shared" si="0"/>
        <v>91.946614114699997</v>
      </c>
      <c r="J14" s="70" t="s">
        <v>27</v>
      </c>
      <c r="K14" s="152">
        <v>640.51</v>
      </c>
      <c r="M14" s="110" t="s">
        <v>27</v>
      </c>
      <c r="N14" s="156">
        <f t="shared" si="1"/>
        <v>0.14355219140169553</v>
      </c>
      <c r="R14" s="154" t="s">
        <v>9</v>
      </c>
      <c r="S14" s="182">
        <v>2.4815151632188934E-2</v>
      </c>
      <c r="T14" s="33"/>
      <c r="U14" s="153"/>
    </row>
    <row r="15" spans="2:21" ht="15">
      <c r="B15" s="97" t="s">
        <v>22</v>
      </c>
      <c r="C15" s="172">
        <v>1.02070715047</v>
      </c>
      <c r="D15" s="172">
        <v>5.4130869603700003</v>
      </c>
      <c r="E15" s="172">
        <v>0.33691884603099997</v>
      </c>
      <c r="F15" s="172">
        <v>13.0955463626</v>
      </c>
      <c r="G15" s="172">
        <v>30.690921747799997</v>
      </c>
      <c r="H15" s="181">
        <f t="shared" si="0"/>
        <v>50.557181067270996</v>
      </c>
      <c r="J15" s="70" t="s">
        <v>22</v>
      </c>
      <c r="K15" s="152">
        <v>502.63</v>
      </c>
      <c r="M15" s="110" t="s">
        <v>22</v>
      </c>
      <c r="N15" s="156">
        <f t="shared" si="1"/>
        <v>0.10058528354310525</v>
      </c>
      <c r="R15" s="154" t="s">
        <v>29</v>
      </c>
      <c r="S15" s="182">
        <v>3.2981315735370165E-2</v>
      </c>
      <c r="T15" s="33"/>
      <c r="U15" s="153"/>
    </row>
    <row r="16" spans="2:21" ht="15">
      <c r="B16" s="97" t="s">
        <v>5</v>
      </c>
      <c r="C16" s="172">
        <v>1.3976542305099999</v>
      </c>
      <c r="D16" s="172">
        <v>0.39511363127099997</v>
      </c>
      <c r="E16" s="178">
        <v>0</v>
      </c>
      <c r="F16" s="172">
        <v>9.5630041865600007E-2</v>
      </c>
      <c r="G16" s="172">
        <v>4.3482607230600001</v>
      </c>
      <c r="H16" s="181">
        <f t="shared" si="0"/>
        <v>6.2366586267065998</v>
      </c>
      <c r="J16" s="70" t="s">
        <v>5</v>
      </c>
      <c r="K16" s="152">
        <v>277.10000000000002</v>
      </c>
      <c r="M16" s="110" t="s">
        <v>5</v>
      </c>
      <c r="N16" s="156">
        <f t="shared" si="1"/>
        <v>2.2506887862528326E-2</v>
      </c>
      <c r="R16" s="154" t="s">
        <v>15</v>
      </c>
      <c r="S16" s="182">
        <v>3.4333552969454985E-2</v>
      </c>
      <c r="T16" s="33"/>
      <c r="U16" s="153"/>
    </row>
    <row r="17" spans="2:21" ht="15">
      <c r="B17" s="97" t="s">
        <v>8</v>
      </c>
      <c r="C17" s="172">
        <v>0.52119617313</v>
      </c>
      <c r="D17" s="172">
        <v>0.15144349794499998</v>
      </c>
      <c r="E17" s="178">
        <v>0</v>
      </c>
      <c r="F17" s="172">
        <v>1.2966253709200002</v>
      </c>
      <c r="G17" s="172">
        <v>5.66125794434</v>
      </c>
      <c r="H17" s="181">
        <f t="shared" si="0"/>
        <v>7.6305229863350004</v>
      </c>
      <c r="J17" s="70" t="s">
        <v>45</v>
      </c>
      <c r="K17" s="152">
        <v>220.80999999999997</v>
      </c>
      <c r="M17" s="110" t="s">
        <v>8</v>
      </c>
      <c r="N17" s="156">
        <f t="shared" si="1"/>
        <v>3.4556962937978358E-2</v>
      </c>
      <c r="R17" s="154" t="s">
        <v>8</v>
      </c>
      <c r="S17" s="182">
        <v>3.4556962937978358E-2</v>
      </c>
      <c r="T17" s="33"/>
      <c r="U17" s="153"/>
    </row>
    <row r="18" spans="2:21" ht="15">
      <c r="B18" s="97" t="s">
        <v>10</v>
      </c>
      <c r="C18" s="172">
        <v>0.37725508759000004</v>
      </c>
      <c r="D18" s="172">
        <v>1.1347545907000001</v>
      </c>
      <c r="E18" s="172">
        <v>0.24154879599700002</v>
      </c>
      <c r="F18" s="172">
        <v>2.7420653578800001</v>
      </c>
      <c r="G18" s="172">
        <v>7.9221192725899998</v>
      </c>
      <c r="H18" s="181">
        <f t="shared" si="0"/>
        <v>12.417743104757001</v>
      </c>
      <c r="J18" s="70" t="s">
        <v>10</v>
      </c>
      <c r="K18" s="152">
        <v>356.66</v>
      </c>
      <c r="M18" s="110" t="s">
        <v>10</v>
      </c>
      <c r="N18" s="156">
        <f t="shared" si="1"/>
        <v>3.4816752943298938E-2</v>
      </c>
      <c r="R18" s="154" t="s">
        <v>35</v>
      </c>
      <c r="S18" s="182">
        <v>3.4618607424158558E-2</v>
      </c>
      <c r="T18" s="33"/>
      <c r="U18" s="153"/>
    </row>
    <row r="19" spans="2:21" ht="15">
      <c r="B19" s="97" t="s">
        <v>29</v>
      </c>
      <c r="C19" s="172">
        <v>6.3850879933700005E-2</v>
      </c>
      <c r="D19" s="172">
        <v>2.5029054767200001</v>
      </c>
      <c r="E19" s="178">
        <v>0</v>
      </c>
      <c r="F19" s="172">
        <v>3.0672578292999999</v>
      </c>
      <c r="G19" s="172">
        <v>10.003087230499998</v>
      </c>
      <c r="H19" s="181">
        <f t="shared" si="0"/>
        <v>15.637101416453699</v>
      </c>
      <c r="J19" s="70" t="s">
        <v>29</v>
      </c>
      <c r="K19" s="152">
        <v>474.11999999999995</v>
      </c>
      <c r="M19" s="110" t="s">
        <v>29</v>
      </c>
      <c r="N19" s="156">
        <f t="shared" si="1"/>
        <v>3.2981315735370165E-2</v>
      </c>
      <c r="R19" s="154" t="s">
        <v>10</v>
      </c>
      <c r="S19" s="182">
        <v>3.4816752943298938E-2</v>
      </c>
      <c r="T19" s="33"/>
      <c r="U19" s="153"/>
    </row>
    <row r="20" spans="2:21" ht="15">
      <c r="B20" s="97" t="s">
        <v>33</v>
      </c>
      <c r="C20" s="172">
        <v>0.47081566097700001</v>
      </c>
      <c r="D20" s="172">
        <v>1.55547053032</v>
      </c>
      <c r="E20" s="172">
        <v>0.467537969883</v>
      </c>
      <c r="F20" s="172">
        <v>8.8595367424600002E-2</v>
      </c>
      <c r="G20" s="172">
        <v>8.3898849888299996</v>
      </c>
      <c r="H20" s="181">
        <f t="shared" si="0"/>
        <v>10.972304517434599</v>
      </c>
      <c r="J20" s="70" t="s">
        <v>33</v>
      </c>
      <c r="K20" s="152">
        <v>660.69</v>
      </c>
      <c r="M20" s="110" t="s">
        <v>33</v>
      </c>
      <c r="N20" s="156">
        <f t="shared" si="1"/>
        <v>1.6607341593537966E-2</v>
      </c>
      <c r="R20" s="154" t="s">
        <v>12</v>
      </c>
      <c r="S20" s="182">
        <v>3.4916718009131022E-2</v>
      </c>
      <c r="T20" s="33"/>
      <c r="U20" s="153"/>
    </row>
    <row r="21" spans="2:21" ht="15">
      <c r="B21" s="97" t="s">
        <v>34</v>
      </c>
      <c r="C21" s="172">
        <v>0.37299431432400004</v>
      </c>
      <c r="D21" s="172">
        <v>8.7874583405899998</v>
      </c>
      <c r="E21" s="172">
        <v>0.11749521783400001</v>
      </c>
      <c r="F21" s="172">
        <v>7.6353629199699999E-2</v>
      </c>
      <c r="G21" s="172">
        <v>37.863834766300002</v>
      </c>
      <c r="H21" s="181">
        <f t="shared" si="0"/>
        <v>47.218136268247704</v>
      </c>
      <c r="J21" s="70" t="s">
        <v>34</v>
      </c>
      <c r="K21" s="152">
        <v>757.63999999999987</v>
      </c>
      <c r="M21" s="110" t="s">
        <v>34</v>
      </c>
      <c r="N21" s="156">
        <f t="shared" si="1"/>
        <v>6.2322654912950359E-2</v>
      </c>
      <c r="R21" s="154" t="s">
        <v>21</v>
      </c>
      <c r="S21" s="182">
        <v>3.6254731508500067E-2</v>
      </c>
      <c r="T21" s="33"/>
      <c r="U21" s="153"/>
    </row>
    <row r="22" spans="2:21" ht="15">
      <c r="B22" s="97" t="s">
        <v>23</v>
      </c>
      <c r="C22" s="172">
        <v>0.70263771604900005</v>
      </c>
      <c r="D22" s="172">
        <v>18.257654393199999</v>
      </c>
      <c r="E22" s="172">
        <v>0.27628747236500001</v>
      </c>
      <c r="F22" s="172">
        <v>1.00407875134</v>
      </c>
      <c r="G22" s="172">
        <v>23.060659587900002</v>
      </c>
      <c r="H22" s="181">
        <f t="shared" si="0"/>
        <v>43.301317920854004</v>
      </c>
      <c r="J22" s="70" t="s">
        <v>23</v>
      </c>
      <c r="K22" s="152">
        <v>499.33</v>
      </c>
      <c r="M22" s="110" t="s">
        <v>23</v>
      </c>
      <c r="N22" s="156">
        <f t="shared" si="1"/>
        <v>8.6718839086083369E-2</v>
      </c>
      <c r="R22" s="154" t="s">
        <v>19</v>
      </c>
      <c r="S22" s="182">
        <v>4.2792191937944236E-2</v>
      </c>
      <c r="T22" s="33"/>
      <c r="U22" s="153"/>
    </row>
    <row r="23" spans="2:21" ht="15">
      <c r="B23" s="97" t="s">
        <v>9</v>
      </c>
      <c r="C23" s="172">
        <v>2.0902091719400002</v>
      </c>
      <c r="D23" s="172">
        <v>0.90569912624899995</v>
      </c>
      <c r="E23" s="172">
        <v>0.21517210857300001</v>
      </c>
      <c r="F23" s="172">
        <v>1.57609958368</v>
      </c>
      <c r="G23" s="172">
        <v>1.1180816434700001</v>
      </c>
      <c r="H23" s="181">
        <f t="shared" si="0"/>
        <v>5.9052616339120005</v>
      </c>
      <c r="J23" s="70" t="s">
        <v>9</v>
      </c>
      <c r="K23" s="152">
        <v>237.97</v>
      </c>
      <c r="M23" s="110" t="s">
        <v>9</v>
      </c>
      <c r="N23" s="156">
        <f t="shared" si="1"/>
        <v>2.4815151632188934E-2</v>
      </c>
      <c r="R23" s="154" t="s">
        <v>26</v>
      </c>
      <c r="S23" s="182">
        <v>4.4142894692142581E-2</v>
      </c>
      <c r="T23" s="33"/>
      <c r="U23" s="153"/>
    </row>
    <row r="24" spans="2:21" ht="15">
      <c r="B24" s="97" t="s">
        <v>13</v>
      </c>
      <c r="C24" s="172">
        <v>0.15098646985700001</v>
      </c>
      <c r="D24" s="172">
        <v>6.5792943244700003E-2</v>
      </c>
      <c r="E24" s="178">
        <v>0</v>
      </c>
      <c r="F24" s="172">
        <v>0.21676236427999998</v>
      </c>
      <c r="G24" s="172">
        <v>2.3520626077100002</v>
      </c>
      <c r="H24" s="181">
        <f t="shared" si="0"/>
        <v>2.7856043850917001</v>
      </c>
      <c r="J24" s="70" t="s">
        <v>46</v>
      </c>
      <c r="K24" s="152">
        <v>204.86999999999998</v>
      </c>
      <c r="M24" s="110" t="s">
        <v>13</v>
      </c>
      <c r="N24" s="156">
        <f t="shared" si="1"/>
        <v>1.3596936521168059E-2</v>
      </c>
      <c r="R24" s="154" t="s">
        <v>17</v>
      </c>
      <c r="S24" s="182">
        <v>4.8940873767558936E-2</v>
      </c>
      <c r="T24" s="33"/>
      <c r="U24" s="153"/>
    </row>
    <row r="25" spans="2:21" ht="15">
      <c r="B25" s="97" t="s">
        <v>26</v>
      </c>
      <c r="C25" s="172">
        <v>2.8027500333300002</v>
      </c>
      <c r="D25" s="172">
        <v>6.3595910670699993</v>
      </c>
      <c r="E25" s="172">
        <v>0.51326337956800006</v>
      </c>
      <c r="F25" s="172">
        <v>0.73352126641199999</v>
      </c>
      <c r="G25" s="172">
        <v>4.81002005663</v>
      </c>
      <c r="H25" s="181">
        <f t="shared" si="0"/>
        <v>15.219145803009999</v>
      </c>
      <c r="J25" s="70" t="s">
        <v>26</v>
      </c>
      <c r="K25" s="152">
        <v>344.77000000000004</v>
      </c>
      <c r="M25" s="110" t="s">
        <v>26</v>
      </c>
      <c r="N25" s="156">
        <f t="shared" si="1"/>
        <v>4.4142894692142581E-2</v>
      </c>
      <c r="R25" s="154" t="s">
        <v>31</v>
      </c>
      <c r="S25" s="182">
        <v>5.5712950416205831E-2</v>
      </c>
      <c r="T25" s="33"/>
      <c r="U25" s="153"/>
    </row>
    <row r="26" spans="2:21" ht="15">
      <c r="B26" s="97" t="s">
        <v>12</v>
      </c>
      <c r="C26" s="172">
        <v>3.4901517739600001</v>
      </c>
      <c r="D26" s="172">
        <v>0.28259788870800001</v>
      </c>
      <c r="E26" s="172">
        <v>1.1219367875000001</v>
      </c>
      <c r="F26" s="172">
        <v>6.5539488344200008</v>
      </c>
      <c r="G26" s="172">
        <v>1.9276102175300001</v>
      </c>
      <c r="H26" s="181">
        <f t="shared" si="0"/>
        <v>13.376245502118001</v>
      </c>
      <c r="J26" s="70" t="s">
        <v>12</v>
      </c>
      <c r="K26" s="152">
        <v>383.09</v>
      </c>
      <c r="M26" s="110" t="s">
        <v>12</v>
      </c>
      <c r="N26" s="156">
        <f t="shared" si="1"/>
        <v>3.4916718009131022E-2</v>
      </c>
      <c r="R26" s="154" t="s">
        <v>11</v>
      </c>
      <c r="S26" s="182">
        <v>5.6103918154178208E-2</v>
      </c>
      <c r="T26" s="33"/>
      <c r="U26" s="153"/>
    </row>
    <row r="27" spans="2:21" ht="15">
      <c r="B27" s="97" t="s">
        <v>16</v>
      </c>
      <c r="C27" s="172">
        <v>0.61389601372199998</v>
      </c>
      <c r="D27" s="172">
        <v>8.0828928901899993E-2</v>
      </c>
      <c r="E27" s="178">
        <v>0</v>
      </c>
      <c r="F27" s="172">
        <v>0.59769440619600001</v>
      </c>
      <c r="G27" s="172">
        <v>5.81733597792</v>
      </c>
      <c r="H27" s="181">
        <f t="shared" si="0"/>
        <v>7.1097553267398998</v>
      </c>
      <c r="J27" s="70" t="s">
        <v>16</v>
      </c>
      <c r="K27" s="152">
        <v>456.96000000000004</v>
      </c>
      <c r="M27" s="110" t="s">
        <v>16</v>
      </c>
      <c r="N27" s="156">
        <f t="shared" si="1"/>
        <v>1.5558813302564556E-2</v>
      </c>
      <c r="R27" s="154" t="s">
        <v>34</v>
      </c>
      <c r="S27" s="182">
        <v>6.2322654912950359E-2</v>
      </c>
      <c r="T27" s="33"/>
      <c r="U27" s="153"/>
    </row>
    <row r="28" spans="2:21" ht="15">
      <c r="B28" s="97" t="s">
        <v>21</v>
      </c>
      <c r="C28" s="172">
        <v>1.22105913769</v>
      </c>
      <c r="D28" s="172">
        <v>2.3132778637599998</v>
      </c>
      <c r="E28" s="172">
        <v>0.26944414189400001</v>
      </c>
      <c r="F28" s="172">
        <v>1.46001134993</v>
      </c>
      <c r="G28" s="172">
        <v>8.3806757099499993</v>
      </c>
      <c r="H28" s="181">
        <f t="shared" si="0"/>
        <v>13.644468203223999</v>
      </c>
      <c r="J28" s="70" t="s">
        <v>21</v>
      </c>
      <c r="K28" s="152">
        <v>376.34999999999997</v>
      </c>
      <c r="M28" s="110" t="s">
        <v>21</v>
      </c>
      <c r="N28" s="156">
        <f t="shared" si="1"/>
        <v>3.6254731508500067E-2</v>
      </c>
      <c r="R28" s="154" t="s">
        <v>24</v>
      </c>
      <c r="S28" s="182">
        <v>7.5235360989568956E-2</v>
      </c>
      <c r="T28" s="33"/>
      <c r="U28" s="153"/>
    </row>
    <row r="29" spans="2:21" ht="15">
      <c r="B29" s="97" t="s">
        <v>14</v>
      </c>
      <c r="C29" s="172">
        <v>1.49624001643</v>
      </c>
      <c r="D29" s="172">
        <v>3.8936068260400001</v>
      </c>
      <c r="E29" s="172">
        <v>7.7207372717799996E-2</v>
      </c>
      <c r="F29" s="172">
        <v>1.9000904803300001</v>
      </c>
      <c r="G29" s="172">
        <v>27.472710750900003</v>
      </c>
      <c r="H29" s="181">
        <f t="shared" si="0"/>
        <v>34.839855446417801</v>
      </c>
      <c r="J29" s="70" t="s">
        <v>14</v>
      </c>
      <c r="K29" s="152">
        <v>426.81</v>
      </c>
      <c r="M29" s="110" t="s">
        <v>14</v>
      </c>
      <c r="N29" s="156">
        <f t="shared" si="1"/>
        <v>8.1628489131973944E-2</v>
      </c>
      <c r="R29" s="154" t="s">
        <v>14</v>
      </c>
      <c r="S29" s="182">
        <v>8.1628489131973944E-2</v>
      </c>
      <c r="T29" s="33"/>
      <c r="U29" s="153"/>
    </row>
    <row r="30" spans="2:21" ht="15">
      <c r="B30" s="97" t="s">
        <v>30</v>
      </c>
      <c r="C30" s="172">
        <v>0.16931633621200001</v>
      </c>
      <c r="D30" s="172">
        <v>0.75278139376999997</v>
      </c>
      <c r="E30" s="178">
        <v>0</v>
      </c>
      <c r="F30" s="178">
        <v>0</v>
      </c>
      <c r="G30" s="172">
        <v>9.1284734543599999</v>
      </c>
      <c r="H30" s="181">
        <f t="shared" si="0"/>
        <v>10.050571184341999</v>
      </c>
      <c r="J30" s="70" t="s">
        <v>30</v>
      </c>
      <c r="K30" s="152">
        <v>533.02</v>
      </c>
      <c r="M30" s="110" t="s">
        <v>30</v>
      </c>
      <c r="N30" s="156">
        <f t="shared" si="1"/>
        <v>1.8855898811192824E-2</v>
      </c>
      <c r="R30" s="154" t="s">
        <v>23</v>
      </c>
      <c r="S30" s="182">
        <v>8.6718839086083369E-2</v>
      </c>
      <c r="T30" s="33"/>
      <c r="U30" s="153"/>
    </row>
    <row r="31" spans="2:21" ht="15">
      <c r="B31" s="97" t="s">
        <v>20</v>
      </c>
      <c r="C31" s="178">
        <v>0</v>
      </c>
      <c r="D31" s="172">
        <v>3.54143852236</v>
      </c>
      <c r="E31" s="178">
        <v>0</v>
      </c>
      <c r="F31" s="178">
        <v>0</v>
      </c>
      <c r="G31" s="172">
        <v>6.3314186977400002</v>
      </c>
      <c r="H31" s="181">
        <f t="shared" si="0"/>
        <v>9.8728572201000002</v>
      </c>
      <c r="J31" s="70" t="s">
        <v>20</v>
      </c>
      <c r="K31" s="152">
        <v>415</v>
      </c>
      <c r="M31" s="110" t="s">
        <v>20</v>
      </c>
      <c r="N31" s="156">
        <f t="shared" si="1"/>
        <v>2.3790017397831327E-2</v>
      </c>
      <c r="R31" s="154" t="s">
        <v>18</v>
      </c>
      <c r="S31" s="182">
        <v>9.0694896584047655E-2</v>
      </c>
      <c r="T31" s="33"/>
      <c r="U31" s="153"/>
    </row>
    <row r="32" spans="2:21" ht="15">
      <c r="B32" s="97" t="s">
        <v>11</v>
      </c>
      <c r="C32" s="172">
        <v>4.5918755665099997</v>
      </c>
      <c r="D32" s="172">
        <v>1.57758866307</v>
      </c>
      <c r="E32" s="172">
        <v>0.13679477600600001</v>
      </c>
      <c r="F32" s="172">
        <v>5.1232276156600003</v>
      </c>
      <c r="G32" s="172">
        <v>10.638989584700001</v>
      </c>
      <c r="H32" s="181">
        <f t="shared" si="0"/>
        <v>22.068476205945998</v>
      </c>
      <c r="J32" s="70" t="s">
        <v>11</v>
      </c>
      <c r="K32" s="152">
        <v>393.35</v>
      </c>
      <c r="M32" s="110" t="s">
        <v>11</v>
      </c>
      <c r="N32" s="156">
        <f t="shared" si="1"/>
        <v>5.6103918154178208E-2</v>
      </c>
      <c r="R32" s="154" t="s">
        <v>4</v>
      </c>
      <c r="S32" s="182">
        <v>9.2674448222868369E-2</v>
      </c>
      <c r="T32" s="33"/>
      <c r="U32" s="153"/>
    </row>
    <row r="33" spans="2:21" ht="15">
      <c r="B33" s="97" t="s">
        <v>31</v>
      </c>
      <c r="C33" s="172">
        <v>0.21093291332</v>
      </c>
      <c r="D33" s="172">
        <v>5.17621830569</v>
      </c>
      <c r="E33" s="178">
        <v>0</v>
      </c>
      <c r="F33" s="172">
        <v>0.97584427477000002</v>
      </c>
      <c r="G33" s="172">
        <v>17.715584546599999</v>
      </c>
      <c r="H33" s="181">
        <f t="shared" si="0"/>
        <v>24.078580040379997</v>
      </c>
      <c r="J33" s="70" t="s">
        <v>31</v>
      </c>
      <c r="K33" s="152">
        <v>432.19</v>
      </c>
      <c r="M33" s="110" t="s">
        <v>31</v>
      </c>
      <c r="N33" s="156">
        <f t="shared" si="1"/>
        <v>5.5712950416205831E-2</v>
      </c>
      <c r="R33" s="154" t="s">
        <v>22</v>
      </c>
      <c r="S33" s="182">
        <v>0.10058528354310525</v>
      </c>
      <c r="T33" s="33"/>
      <c r="U33" s="153"/>
    </row>
    <row r="34" spans="2:21" ht="15">
      <c r="B34" s="97" t="s">
        <v>7</v>
      </c>
      <c r="C34" s="172">
        <v>7.3821035400800001</v>
      </c>
      <c r="D34" s="172">
        <v>3.1464747824099999</v>
      </c>
      <c r="E34" s="172">
        <v>2.84242819877</v>
      </c>
      <c r="F34" s="172">
        <v>15.480204773499999</v>
      </c>
      <c r="G34" s="172">
        <v>9.1708501068599997</v>
      </c>
      <c r="H34" s="181">
        <f t="shared" si="0"/>
        <v>38.02206140162</v>
      </c>
      <c r="J34" s="70" t="s">
        <v>7</v>
      </c>
      <c r="K34" s="152">
        <v>285.13</v>
      </c>
      <c r="M34" s="110" t="s">
        <v>7</v>
      </c>
      <c r="N34" s="156">
        <f t="shared" si="1"/>
        <v>0.1333499154828324</v>
      </c>
      <c r="R34" s="154" t="s">
        <v>6</v>
      </c>
      <c r="S34" s="182">
        <v>0.12447707529802468</v>
      </c>
      <c r="T34" s="33"/>
      <c r="U34" s="153"/>
    </row>
    <row r="35" spans="2:21" ht="15">
      <c r="B35" s="97" t="s">
        <v>18</v>
      </c>
      <c r="C35" s="172">
        <v>0.20702934352899999</v>
      </c>
      <c r="D35" s="172">
        <v>4.3043161469300006</v>
      </c>
      <c r="E35" s="172">
        <v>0.36659227112999998</v>
      </c>
      <c r="F35" s="172">
        <v>7.4748700555500003</v>
      </c>
      <c r="G35" s="172">
        <v>26.245126271100002</v>
      </c>
      <c r="H35" s="181">
        <f t="shared" si="0"/>
        <v>38.597934088239001</v>
      </c>
      <c r="J35" s="70" t="s">
        <v>18</v>
      </c>
      <c r="K35" s="152">
        <v>425.58</v>
      </c>
      <c r="M35" s="110" t="s">
        <v>18</v>
      </c>
      <c r="N35" s="156">
        <f t="shared" si="1"/>
        <v>9.0694896584047655E-2</v>
      </c>
      <c r="R35" s="154" t="s">
        <v>7</v>
      </c>
      <c r="S35" s="182">
        <v>0.1333499154828324</v>
      </c>
      <c r="T35" s="33"/>
      <c r="U35" s="153"/>
    </row>
    <row r="36" spans="2:21" ht="15">
      <c r="B36" s="97" t="s">
        <v>15</v>
      </c>
      <c r="C36" s="172">
        <v>0.456362544659</v>
      </c>
      <c r="D36" s="172">
        <v>0.41325279805000004</v>
      </c>
      <c r="E36" s="178">
        <v>0</v>
      </c>
      <c r="F36" s="172">
        <v>1.42625033469</v>
      </c>
      <c r="G36" s="172">
        <v>12.7223170625</v>
      </c>
      <c r="H36" s="181">
        <f t="shared" si="0"/>
        <v>15.018182739899</v>
      </c>
      <c r="J36" s="70" t="s">
        <v>15</v>
      </c>
      <c r="K36" s="152">
        <v>437.42</v>
      </c>
      <c r="M36" s="110" t="s">
        <v>15</v>
      </c>
      <c r="N36" s="156">
        <f t="shared" si="1"/>
        <v>3.4333552969454985E-2</v>
      </c>
      <c r="R36" s="154" t="s">
        <v>27</v>
      </c>
      <c r="S36" s="182">
        <v>0.14355219140169553</v>
      </c>
      <c r="T36" s="33"/>
      <c r="U36" s="153"/>
    </row>
    <row r="37" spans="2:21" ht="15.75" thickBot="1">
      <c r="B37" s="97" t="s">
        <v>6</v>
      </c>
      <c r="C37" s="172">
        <v>10.666365172500001</v>
      </c>
      <c r="D37" s="172">
        <v>0.38859285835999996</v>
      </c>
      <c r="E37" s="172">
        <v>0.21980315434600001</v>
      </c>
      <c r="F37" s="172">
        <v>26.419158454100003</v>
      </c>
      <c r="G37" s="172">
        <v>4.5896980686799997</v>
      </c>
      <c r="H37" s="181">
        <f t="shared" si="0"/>
        <v>42.283617707986004</v>
      </c>
      <c r="J37" s="70" t="s">
        <v>6</v>
      </c>
      <c r="K37" s="152">
        <v>339.69</v>
      </c>
      <c r="M37" s="155" t="s">
        <v>6</v>
      </c>
      <c r="N37" s="157">
        <f t="shared" si="1"/>
        <v>0.12447707529802468</v>
      </c>
      <c r="R37" s="154" t="s">
        <v>3</v>
      </c>
      <c r="S37" s="182">
        <v>0.16207286477503349</v>
      </c>
      <c r="T37" s="33"/>
      <c r="U37" s="153"/>
    </row>
    <row r="38" spans="2:21" ht="15.75" thickBot="1">
      <c r="B38" s="179" t="s">
        <v>39</v>
      </c>
      <c r="C38" s="180">
        <f t="shared" ref="C38:G38" si="2">SUM(C5:C37)</f>
        <v>53.5181843900519</v>
      </c>
      <c r="D38" s="180">
        <f t="shared" si="2"/>
        <v>93.63281391538338</v>
      </c>
      <c r="E38" s="180">
        <f t="shared" si="2"/>
        <v>9.8584259794881</v>
      </c>
      <c r="F38" s="180">
        <f t="shared" si="2"/>
        <v>175.82123470494631</v>
      </c>
      <c r="G38" s="180">
        <f t="shared" si="2"/>
        <v>401.41221343919199</v>
      </c>
      <c r="H38" s="98">
        <f>SUM(H5:H37)</f>
        <v>734.24287242906144</v>
      </c>
      <c r="J38" s="70" t="s">
        <v>168</v>
      </c>
      <c r="K38" s="152">
        <v>14842.02</v>
      </c>
      <c r="M38" s="22" t="s">
        <v>137</v>
      </c>
      <c r="N38" s="153">
        <f t="shared" si="1"/>
        <v>4.9470548646953813E-2</v>
      </c>
      <c r="R38" s="154"/>
      <c r="S38" s="70"/>
      <c r="T38" s="33"/>
      <c r="U38" s="153"/>
    </row>
    <row r="39" spans="2:21">
      <c r="H39" s="173" t="s">
        <v>142</v>
      </c>
    </row>
    <row r="40" spans="2:21">
      <c r="B40" s="34" t="s">
        <v>152</v>
      </c>
      <c r="H40" s="171"/>
    </row>
    <row r="41" spans="2:21" ht="15">
      <c r="H41" s="171"/>
      <c r="M41" s="15"/>
      <c r="S41" s="15"/>
    </row>
    <row r="42" spans="2:21" ht="15">
      <c r="H42" s="33"/>
      <c r="M42"/>
      <c r="N42" s="153"/>
      <c r="S42"/>
      <c r="T42" s="33"/>
      <c r="U42" s="153"/>
    </row>
    <row r="43" spans="2:21" ht="15">
      <c r="H43" s="33"/>
      <c r="M43"/>
      <c r="N43" s="153"/>
      <c r="S43"/>
      <c r="T43" s="33"/>
      <c r="U43" s="153"/>
    </row>
    <row r="44" spans="2:21" ht="15">
      <c r="H44" s="152"/>
      <c r="M44"/>
      <c r="N44" s="153"/>
      <c r="S44"/>
      <c r="T44" s="152"/>
      <c r="U44" s="153"/>
    </row>
  </sheetData>
  <sortState xmlns:xlrd2="http://schemas.microsoft.com/office/spreadsheetml/2017/richdata2" ref="R5:S37">
    <sortCondition ref="S5:S37"/>
  </sortState>
  <pageMargins left="0.7" right="0.7" top="0.75" bottom="0.75" header="0.3" footer="0.3"/>
  <pageSetup orientation="portrait"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A3781FA2CD3984FAF278AA292B530DE" ma:contentTypeVersion="10" ma:contentTypeDescription="Create a new document." ma:contentTypeScope="" ma:versionID="6390f4aa2a796bfb679c1936ce27f4fe">
  <xsd:schema xmlns:xsd="http://www.w3.org/2001/XMLSchema" xmlns:xs="http://www.w3.org/2001/XMLSchema" xmlns:p="http://schemas.microsoft.com/office/2006/metadata/properties" xmlns:ns2="f149b31c-8868-408d-909a-13cc18571e70" xmlns:ns3="ba6c2214-93f0-4d64-bdce-74e9c069a8de" targetNamespace="http://schemas.microsoft.com/office/2006/metadata/properties" ma:root="true" ma:fieldsID="f243d5e6270c2163c51a4d4a086f8a92" ns2:_="" ns3:_="">
    <xsd:import namespace="f149b31c-8868-408d-909a-13cc18571e70"/>
    <xsd:import namespace="ba6c2214-93f0-4d64-bdce-74e9c069a8de"/>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DateTaken" minOccurs="0"/>
                <xsd:element ref="ns2:MediaServiceOCR" minOccurs="0"/>
                <xsd:element ref="ns2:MediaServiceLocation" minOccurs="0"/>
                <xsd:element ref="ns3:SharedWithUsers" minOccurs="0"/>
                <xsd:element ref="ns3:SharedWithDetail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49b31c-8868-408d-909a-13cc18571e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a6c2214-93f0-4d64-bdce-74e9c069a8d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0537CC-A064-43B7-AF85-EF31BF5DEBF2}">
  <ds:schemaRefs>
    <ds:schemaRef ds:uri="http://schemas.microsoft.com/office/infopath/2007/PartnerControls"/>
    <ds:schemaRef ds:uri="http://schemas.microsoft.com/office/2006/documentManagement/types"/>
    <ds:schemaRef ds:uri="f149b31c-8868-408d-909a-13cc18571e70"/>
    <ds:schemaRef ds:uri="http://purl.org/dc/dcmitype/"/>
    <ds:schemaRef ds:uri="http://www.w3.org/XML/1998/namespace"/>
    <ds:schemaRef ds:uri="http://purl.org/dc/terms/"/>
    <ds:schemaRef ds:uri="http://purl.org/dc/elements/1.1/"/>
    <ds:schemaRef ds:uri="ba6c2214-93f0-4d64-bdce-74e9c069a8de"/>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7194576D-59F1-44EA-B13A-87D5B5C674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49b31c-8868-408d-909a-13cc18571e70"/>
    <ds:schemaRef ds:uri="ba6c2214-93f0-4d64-bdce-74e9c069a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5B66436-DFED-4ECC-8382-457E188527B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Summary</vt:lpstr>
      <vt:lpstr>1. Modeshare</vt:lpstr>
      <vt:lpstr>2. ActiveTravel</vt:lpstr>
      <vt:lpstr>3. Casualties</vt:lpstr>
      <vt:lpstr>4. CarsPerHousehold</vt:lpstr>
      <vt:lpstr>5.Low Traffic Neighbourhoods</vt:lpstr>
      <vt:lpstr>6. 20mph</vt:lpstr>
      <vt:lpstr>7. Controlled Parking</vt:lpstr>
      <vt:lpstr>8. Protected Cycle Track</vt:lpstr>
    </vt:vector>
  </TitlesOfParts>
  <Company>University of Westminster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Information Services</dc:creator>
  <cp:lastModifiedBy>Alice Roberts</cp:lastModifiedBy>
  <dcterms:created xsi:type="dcterms:W3CDTF">2019-02-20T16:40:44Z</dcterms:created>
  <dcterms:modified xsi:type="dcterms:W3CDTF">2019-07-11T13:10:08Z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0x010100DA3781FA2CD3984FAF278AA292B530DE</vt:lpwstr>
  </property>
</Properties>
</file>